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V:\17_Agrupaciones\14. AGRUPACIONES_2025\Justificación\Modelo de justificación\"/>
    </mc:Choice>
  </mc:AlternateContent>
  <xr:revisionPtr revIDLastSave="0" documentId="13_ncr:1_{1E91B506-1618-47C5-BBC4-304C1032953D}" xr6:coauthVersionLast="47" xr6:coauthVersionMax="47" xr10:uidLastSave="{00000000-0000-0000-0000-000000000000}"/>
  <bookViews>
    <workbookView xWindow="-120" yWindow="-120" windowWidth="51840" windowHeight="21120" tabRatio="500" firstSheet="1" activeTab="1" xr2:uid="{00000000-000D-0000-FFFF-FFFF00000000}"/>
  </bookViews>
  <sheets>
    <sheet name="BD_MINISTERIO" sheetId="1" state="hidden" r:id="rId1"/>
    <sheet name="Instrucciones_Centro" sheetId="5" r:id="rId2"/>
    <sheet name="Justificación_Centro" sheetId="2" r:id="rId3"/>
    <sheet name="Detalle_Gastos" sheetId="3" r:id="rId4"/>
    <sheet name="Carta_Reintegro" sheetId="6" r:id="rId5"/>
  </sheets>
  <definedNames>
    <definedName name="_xlnm.Print_Area" localSheetId="4">Carta_Reintegro!$B$33:$G$61</definedName>
    <definedName name="_xlnm.Print_Area" localSheetId="2">Justificación_Centro!$A$1:$I$74</definedName>
    <definedName name="_xlnm.Print_Titles" localSheetId="2">Justificación_Centro!$1:$3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85" i="3" l="1"/>
  <c r="E85" i="3"/>
  <c r="C17" i="6"/>
  <c r="C16" i="6"/>
  <c r="C15" i="6"/>
  <c r="C8" i="6"/>
  <c r="C7" i="6"/>
  <c r="I85" i="3"/>
  <c r="J80" i="3"/>
  <c r="M72" i="3"/>
  <c r="D79" i="3" s="1"/>
  <c r="L72" i="3"/>
  <c r="E43" i="2" s="1"/>
  <c r="K72" i="3"/>
  <c r="D43" i="2" s="1"/>
  <c r="J72" i="3"/>
  <c r="J63" i="3"/>
  <c r="M62" i="3"/>
  <c r="L62" i="3"/>
  <c r="K62" i="3"/>
  <c r="J62" i="3"/>
  <c r="A61" i="3"/>
  <c r="A60" i="3"/>
  <c r="A59" i="3"/>
  <c r="A58" i="3"/>
  <c r="A57" i="3"/>
  <c r="A56" i="3"/>
  <c r="A55" i="3"/>
  <c r="A54" i="3"/>
  <c r="A53" i="3"/>
  <c r="A52" i="3"/>
  <c r="J49" i="3"/>
  <c r="M48" i="3"/>
  <c r="L48" i="3"/>
  <c r="E42" i="2" s="1"/>
  <c r="K48" i="3"/>
  <c r="J48" i="3"/>
  <c r="A47" i="3"/>
  <c r="A46" i="3"/>
  <c r="A45" i="3"/>
  <c r="A44" i="3"/>
  <c r="A43" i="3"/>
  <c r="A42" i="3"/>
  <c r="A41" i="3"/>
  <c r="A40" i="3"/>
  <c r="A39" i="3"/>
  <c r="A38" i="3"/>
  <c r="A37" i="3"/>
  <c r="A36" i="3"/>
  <c r="J33" i="3"/>
  <c r="M32" i="3"/>
  <c r="D77" i="3" s="1"/>
  <c r="L32" i="3"/>
  <c r="K32" i="3"/>
  <c r="D41" i="2" s="1"/>
  <c r="J32" i="3"/>
  <c r="A31" i="3"/>
  <c r="A30" i="3"/>
  <c r="A29" i="3"/>
  <c r="A28" i="3"/>
  <c r="A27" i="3"/>
  <c r="A26" i="3"/>
  <c r="A25" i="3"/>
  <c r="A24" i="3"/>
  <c r="A23" i="3"/>
  <c r="A22" i="3"/>
  <c r="A21" i="3"/>
  <c r="A20" i="3"/>
  <c r="A12" i="3"/>
  <c r="A11" i="3"/>
  <c r="A10" i="3"/>
  <c r="A9" i="3"/>
  <c r="A7" i="3"/>
  <c r="A6" i="3"/>
  <c r="J221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C17" i="2" s="1"/>
  <c r="C12" i="6" s="1"/>
  <c r="P2" i="1"/>
  <c r="C8" i="2" s="1"/>
  <c r="J81" i="3" l="1"/>
  <c r="L81" i="3"/>
  <c r="F43" i="2"/>
  <c r="G43" i="2" s="1"/>
  <c r="D42" i="2"/>
  <c r="D44" i="2" s="1"/>
  <c r="F42" i="2"/>
  <c r="K81" i="3"/>
  <c r="E41" i="2"/>
  <c r="E44" i="2" s="1"/>
  <c r="F41" i="2"/>
  <c r="C12" i="2"/>
  <c r="C9" i="6" s="1"/>
  <c r="D78" i="3"/>
  <c r="C11" i="2"/>
  <c r="C13" i="2"/>
  <c r="C10" i="6" s="1"/>
  <c r="C14" i="2"/>
  <c r="C15" i="2"/>
  <c r="C11" i="6" s="1"/>
  <c r="E37" i="2"/>
  <c r="C16" i="2"/>
  <c r="C18" i="2"/>
  <c r="D24" i="2"/>
  <c r="D25" i="2"/>
  <c r="M81" i="3"/>
  <c r="D26" i="2"/>
  <c r="D27" i="2"/>
  <c r="J78" i="3" s="1"/>
  <c r="F44" i="2" l="1"/>
  <c r="I44" i="2" s="1"/>
  <c r="G42" i="2"/>
  <c r="G41" i="2"/>
  <c r="G44" i="2" s="1"/>
  <c r="F24" i="2"/>
  <c r="J73" i="3"/>
  <c r="I43" i="2"/>
  <c r="J79" i="3"/>
  <c r="G37" i="2"/>
  <c r="H77" i="3"/>
  <c r="F31" i="2"/>
  <c r="F77" i="3"/>
  <c r="F48" i="2"/>
  <c r="H44" i="2"/>
  <c r="I41" i="2"/>
  <c r="C21" i="6"/>
  <c r="H41" i="2"/>
  <c r="G33" i="2"/>
  <c r="H78" i="3"/>
  <c r="F78" i="3"/>
  <c r="G32" i="2"/>
  <c r="H42" i="2"/>
  <c r="G31" i="2"/>
  <c r="F32" i="2"/>
  <c r="J77" i="3"/>
  <c r="C6" i="6"/>
  <c r="C29" i="6"/>
  <c r="F26" i="2"/>
  <c r="H43" i="2"/>
  <c r="F25" i="2"/>
  <c r="I42" i="2"/>
  <c r="F49" i="2" l="1"/>
  <c r="C22" i="6" s="1"/>
  <c r="F50" i="2"/>
  <c r="B33" i="6" s="1"/>
  <c r="B4" i="6" l="1"/>
  <c r="C27" i="6"/>
  <c r="C23" i="6"/>
</calcChain>
</file>

<file path=xl/sharedStrings.xml><?xml version="1.0" encoding="utf-8"?>
<sst xmlns="http://schemas.openxmlformats.org/spreadsheetml/2006/main" count="2010" uniqueCount="1125">
  <si>
    <t>Nº Agr.</t>
  </si>
  <si>
    <t>Nº Solicitud</t>
  </si>
  <si>
    <t>Nº Cent.</t>
  </si>
  <si>
    <t>Denominación del Centro</t>
  </si>
  <si>
    <t>CIF</t>
  </si>
  <si>
    <t>Código MECD
(8 dígitos)</t>
  </si>
  <si>
    <t>Localidad</t>
  </si>
  <si>
    <t>CC.AA.</t>
  </si>
  <si>
    <t>Rol</t>
  </si>
  <si>
    <t>Subvención
Total (€)</t>
  </si>
  <si>
    <t>Base (€)</t>
  </si>
  <si>
    <t>Insularidad (€)</t>
  </si>
  <si>
    <t>Jornada BP (€)</t>
  </si>
  <si>
    <t>Título del Proyecto</t>
  </si>
  <si>
    <t>Pts.</t>
  </si>
  <si>
    <t>Clave
MECD+CIF</t>
  </si>
  <si>
    <t>ACEPA25/00152</t>
  </si>
  <si>
    <t>001</t>
  </si>
  <si>
    <t>CEIP JUAN NAVARRO GARCÍA</t>
  </si>
  <si>
    <t>Q3068476E</t>
  </si>
  <si>
    <t>LORCA</t>
  </si>
  <si>
    <t>REGIÓN DE MURCIA</t>
  </si>
  <si>
    <t>Coordinador</t>
  </si>
  <si>
    <t>TransformArte: escuelas que laten al mismo ritmo</t>
  </si>
  <si>
    <t>002</t>
  </si>
  <si>
    <t>ESCOLA CAN BESORA</t>
  </si>
  <si>
    <t>Q0801335A</t>
  </si>
  <si>
    <t>MOLLET DEL VALLÈS</t>
  </si>
  <si>
    <t>CATALUÑA</t>
  </si>
  <si>
    <t>Coordinado</t>
  </si>
  <si>
    <t>003</t>
  </si>
  <si>
    <t>CEIP PÉREZ VALERO</t>
  </si>
  <si>
    <t>S3511001D</t>
  </si>
  <si>
    <t>ARONA</t>
  </si>
  <si>
    <t>CANARIAS</t>
  </si>
  <si>
    <t>ACEPA25/00085</t>
  </si>
  <si>
    <t>004</t>
  </si>
  <si>
    <t>CEP GOZALBES VERA</t>
  </si>
  <si>
    <t>Q9655471B</t>
  </si>
  <si>
    <t>XÀTIVA</t>
  </si>
  <si>
    <t>COMUNITAT VALENCIANA</t>
  </si>
  <si>
    <t>CulturARTE</t>
  </si>
  <si>
    <t>005</t>
  </si>
  <si>
    <t>CEIP FRANCESC D'ALBRANCA</t>
  </si>
  <si>
    <t>Q0768196H</t>
  </si>
  <si>
    <t>MIGJORN GRAN</t>
  </si>
  <si>
    <t>ILLES BALEARS</t>
  </si>
  <si>
    <t>ACEPA25/00003</t>
  </si>
  <si>
    <t>006</t>
  </si>
  <si>
    <t>IES GIL Y CARRASCO</t>
  </si>
  <si>
    <t>Q2468571A</t>
  </si>
  <si>
    <t>PONFERRADA</t>
  </si>
  <si>
    <t>CASTILLA Y LEÓN</t>
  </si>
  <si>
    <t>SaludArte: Cultura que Cuida</t>
  </si>
  <si>
    <t>007</t>
  </si>
  <si>
    <t>IES SIERRA DE LA GRANA</t>
  </si>
  <si>
    <t>S4111001F</t>
  </si>
  <si>
    <t>JAMILENA</t>
  </si>
  <si>
    <t>ANDALUCÍA</t>
  </si>
  <si>
    <t>ACEPA25/00139</t>
  </si>
  <si>
    <t>008</t>
  </si>
  <si>
    <t>IES AUGUSTO GONZÁLEZ DE LINARES</t>
  </si>
  <si>
    <t>Q3968113E</t>
  </si>
  <si>
    <t>SANTANDER</t>
  </si>
  <si>
    <t>CANTABRIA</t>
  </si>
  <si>
    <t>Sostenibilidad social y realidad migratoria</t>
  </si>
  <si>
    <t>009</t>
  </si>
  <si>
    <t>IES TORRE ALMIRANTE</t>
  </si>
  <si>
    <t>ALGECIRAS</t>
  </si>
  <si>
    <t>010</t>
  </si>
  <si>
    <t>CEPA TELDE-CASCO</t>
  </si>
  <si>
    <t>TELDE</t>
  </si>
  <si>
    <t>ACEPA25/00068</t>
  </si>
  <si>
    <t>011</t>
  </si>
  <si>
    <t>IES VICENT CASTELL DOMENECH</t>
  </si>
  <si>
    <t>Q6255116C</t>
  </si>
  <si>
    <t>CASTELLÓ DE LA PLANA</t>
  </si>
  <si>
    <t>Ciencia, conciencia: alimentación saludable y sostenible</t>
  </si>
  <si>
    <t>012</t>
  </si>
  <si>
    <t>IES JOAN MIRO</t>
  </si>
  <si>
    <t>Q2868834I</t>
  </si>
  <si>
    <t>SAN SEBASTIÁN DE LOS REYES</t>
  </si>
  <si>
    <t>COMUNIDAD DE MADRID</t>
  </si>
  <si>
    <t>013</t>
  </si>
  <si>
    <t>IES RUTA DE LA PLATA</t>
  </si>
  <si>
    <t>S0600029C</t>
  </si>
  <si>
    <t>CALAMONTE</t>
  </si>
  <si>
    <t>EXTREMADURA</t>
  </si>
  <si>
    <t>ACEPA25/00037</t>
  </si>
  <si>
    <t>014</t>
  </si>
  <si>
    <t>IPA SEVILLA</t>
  </si>
  <si>
    <t>SEVILLA</t>
  </si>
  <si>
    <t>Puentes para no abandonar</t>
  </si>
  <si>
    <t>015</t>
  </si>
  <si>
    <t>CENTRE PÚBLIC ILLES BALEARS</t>
  </si>
  <si>
    <t>S0700123C</t>
  </si>
  <si>
    <t>PALMA</t>
  </si>
  <si>
    <t>016</t>
  </si>
  <si>
    <t>CEAD SANTA CRUZ DE TENERIFE MERCEDES PINTO</t>
  </si>
  <si>
    <t>SANTA CRUZ DE TENERIFE</t>
  </si>
  <si>
    <t>ACEPA25/00084</t>
  </si>
  <si>
    <t>017</t>
  </si>
  <si>
    <t>IESO CAMINO ROMANO</t>
  </si>
  <si>
    <t>S1600179D</t>
  </si>
  <si>
    <t>SISANTE</t>
  </si>
  <si>
    <t>CASTILLA-LA MANCHA</t>
  </si>
  <si>
    <t>Territorios conectados</t>
  </si>
  <si>
    <t>018</t>
  </si>
  <si>
    <t>IESO EL TORRELLÓ</t>
  </si>
  <si>
    <t>Q1200295B</t>
  </si>
  <si>
    <t>ONDA</t>
  </si>
  <si>
    <t>ACEPA25/00077</t>
  </si>
  <si>
    <t>019</t>
  </si>
  <si>
    <t>CEIP CERVANTES</t>
  </si>
  <si>
    <t>Q2668104I</t>
  </si>
  <si>
    <t>FUENMAYOR</t>
  </si>
  <si>
    <t>LA RIOJA</t>
  </si>
  <si>
    <t>Semillas del Bienestar</t>
  </si>
  <si>
    <t>020</t>
  </si>
  <si>
    <t>CEIP INFANTA CATALINA</t>
  </si>
  <si>
    <t>Q2868154B</t>
  </si>
  <si>
    <t>ALCALÁ DE HENARES</t>
  </si>
  <si>
    <t>ACEPA25/00113</t>
  </si>
  <si>
    <t>021</t>
  </si>
  <si>
    <t>CEIP ANTONIO FERRANDIS</t>
  </si>
  <si>
    <t>Q9650017H</t>
  </si>
  <si>
    <t>PATERNA</t>
  </si>
  <si>
    <t>Seis sueños a cumplir en red</t>
  </si>
  <si>
    <t>022</t>
  </si>
  <si>
    <t>CEIP CABALLERO DE LA ROSA</t>
  </si>
  <si>
    <t>Q2668131B</t>
  </si>
  <si>
    <t>LOGROÑO</t>
  </si>
  <si>
    <t>023</t>
  </si>
  <si>
    <t>CEIP ELADIO LEÓN</t>
  </si>
  <si>
    <t>PEÑARROYA-PUEBLONUEVO</t>
  </si>
  <si>
    <t>024</t>
  </si>
  <si>
    <t>CEIP VIRGEN DE LAS MAREAS</t>
  </si>
  <si>
    <t>S3318002G</t>
  </si>
  <si>
    <t>AVILÉS</t>
  </si>
  <si>
    <t>PRINCIPADO DE ASTURIAS</t>
  </si>
  <si>
    <t>025</t>
  </si>
  <si>
    <t>CEIP ELEJABARRI</t>
  </si>
  <si>
    <t>S4833001C</t>
  </si>
  <si>
    <t>BILBAO</t>
  </si>
  <si>
    <t>PAÍS VASCO</t>
  </si>
  <si>
    <t>026</t>
  </si>
  <si>
    <t>CEIP MARE DE DÉU DE MONTSERRAT</t>
  </si>
  <si>
    <t>Q5855793E</t>
  </si>
  <si>
    <t>TERRASSA</t>
  </si>
  <si>
    <t>ACEPA25/00050</t>
  </si>
  <si>
    <t>027</t>
  </si>
  <si>
    <t>IES MIGUEL DE CERVANTES SAAVEDRA</t>
  </si>
  <si>
    <t>S1300225H</t>
  </si>
  <si>
    <t>ALCÁZAR DE SAN JUAN</t>
  </si>
  <si>
    <t>Conecta2 a la verdad</t>
  </si>
  <si>
    <t>028</t>
  </si>
  <si>
    <t>IES MEDITERRÁNEO</t>
  </si>
  <si>
    <t>SALOBREÑA</t>
  </si>
  <si>
    <t>029</t>
  </si>
  <si>
    <t>IES FRANCHY ROCA</t>
  </si>
  <si>
    <t>LAS PALMAS DE GRAN CANARIA</t>
  </si>
  <si>
    <t>ACEPA25/00112</t>
  </si>
  <si>
    <t>030</t>
  </si>
  <si>
    <t>CEIP ANTONIO MACHADO</t>
  </si>
  <si>
    <t>Q2868278I</t>
  </si>
  <si>
    <t>RedInterSalud</t>
  </si>
  <si>
    <t>031</t>
  </si>
  <si>
    <t>CEIP MIGUEL ZUBELDIA</t>
  </si>
  <si>
    <t>SERÓN</t>
  </si>
  <si>
    <t>032</t>
  </si>
  <si>
    <t>CEIP SANTIAGO APÓSTOL</t>
  </si>
  <si>
    <t>Q2268009D</t>
  </si>
  <si>
    <t>GRAÑÉN</t>
  </si>
  <si>
    <t>ARAGÓN</t>
  </si>
  <si>
    <t>033</t>
  </si>
  <si>
    <t>CEIP UGA</t>
  </si>
  <si>
    <t>YAIZA</t>
  </si>
  <si>
    <t>ACEPA25/00078</t>
  </si>
  <si>
    <t>034</t>
  </si>
  <si>
    <t>CPEA ROSALÍA DE CASTRO</t>
  </si>
  <si>
    <t>Q7868006C</t>
  </si>
  <si>
    <t>LEGANÉS</t>
  </si>
  <si>
    <t>RedDUA</t>
  </si>
  <si>
    <t>035</t>
  </si>
  <si>
    <t>CEPA MATEO HERNÁNDEZ</t>
  </si>
  <si>
    <t>Q3768077D</t>
  </si>
  <si>
    <t>BÉJAR</t>
  </si>
  <si>
    <t>036</t>
  </si>
  <si>
    <t>CEPA GÜÍMAR</t>
  </si>
  <si>
    <t>GÜÍMAR</t>
  </si>
  <si>
    <t>ACEPA25/00066</t>
  </si>
  <si>
    <t>037</t>
  </si>
  <si>
    <t>ESCOLA CAMÍ DEL CROS</t>
  </si>
  <si>
    <t>Q5855763H</t>
  </si>
  <si>
    <t>MATARÓ</t>
  </si>
  <si>
    <t>Caminando hacia una mejora educativa</t>
  </si>
  <si>
    <t>038</t>
  </si>
  <si>
    <t>CEIP VÍCTOR OROVAL TOMÁS</t>
  </si>
  <si>
    <t>Q9655456C</t>
  </si>
  <si>
    <t>CARCAIXENT</t>
  </si>
  <si>
    <t>039</t>
  </si>
  <si>
    <t>CEIP MAIZTEGI</t>
  </si>
  <si>
    <t>AITA SAN MIGEL</t>
  </si>
  <si>
    <t>040</t>
  </si>
  <si>
    <t>CEIP CRA DE LOZOYUELA</t>
  </si>
  <si>
    <t>Q2878059A</t>
  </si>
  <si>
    <t>LOZOYUELA-NAVAS-SIETEIGLESIAS</t>
  </si>
  <si>
    <t>041</t>
  </si>
  <si>
    <t>CEIP AURELIO SÁNCHEZ</t>
  </si>
  <si>
    <t>ACEPA25/00147</t>
  </si>
  <si>
    <t>042</t>
  </si>
  <si>
    <t>IES CAMPANILLAS</t>
  </si>
  <si>
    <t>MÁLAGA</t>
  </si>
  <si>
    <t>Interrail de la inclusión</t>
  </si>
  <si>
    <t>043</t>
  </si>
  <si>
    <t>IES ARCIPRESTE DE HITA</t>
  </si>
  <si>
    <t>S1900202A</t>
  </si>
  <si>
    <t>AZUQUECA DE HENARES</t>
  </si>
  <si>
    <t>044</t>
  </si>
  <si>
    <t>IES EUSEBIO BARRETO LORENZO</t>
  </si>
  <si>
    <t>LOS LLANOS DE ARIDANE</t>
  </si>
  <si>
    <t>045</t>
  </si>
  <si>
    <t>IES PUÇOL</t>
  </si>
  <si>
    <t>Q9655189J</t>
  </si>
  <si>
    <t>PUÇOL</t>
  </si>
  <si>
    <t>ACEPA25/00007</t>
  </si>
  <si>
    <t>046</t>
  </si>
  <si>
    <t>CRA VILABOA CONSUELO GONZÁLEZ MARTÍNEZ</t>
  </si>
  <si>
    <t>Q3600366C</t>
  </si>
  <si>
    <t>VILABOA</t>
  </si>
  <si>
    <t>GALICIA</t>
  </si>
  <si>
    <t>Raíces del Futuro: STEAM</t>
  </si>
  <si>
    <t>047</t>
  </si>
  <si>
    <t>CEIP RAMON LINACERO</t>
  </si>
  <si>
    <t>Q7868188I</t>
  </si>
  <si>
    <t>VALDEOLMOS-ALALPARDO</t>
  </si>
  <si>
    <t>048</t>
  </si>
  <si>
    <t>CEIP CASILLAS DEL ÁNGEL</t>
  </si>
  <si>
    <t>PUERTO DEL ROSARIO</t>
  </si>
  <si>
    <t>049</t>
  </si>
  <si>
    <t>CEIP MAXIMO CRUZ REBOSA</t>
  </si>
  <si>
    <t>S1000071I</t>
  </si>
  <si>
    <t>PIORNAL</t>
  </si>
  <si>
    <t>ACEPA25/00008</t>
  </si>
  <si>
    <t>050</t>
  </si>
  <si>
    <t>CONSERVATORI PROFESSIONAL MÚSICA I DANSA EIVISSA</t>
  </si>
  <si>
    <t>S0700222C</t>
  </si>
  <si>
    <t>EIVISSA</t>
  </si>
  <si>
    <t>Camerata cooperativa</t>
  </si>
  <si>
    <t>051</t>
  </si>
  <si>
    <t>CONSERVATORIO PROFESIONAL MÚSICA DE LLÍRIA</t>
  </si>
  <si>
    <t>S4600343J</t>
  </si>
  <si>
    <t>LLÍRIA</t>
  </si>
  <si>
    <t>052</t>
  </si>
  <si>
    <t>CONSERVATORIO PROFESIONAL MÚSICA ALCALÁ DE HENARES</t>
  </si>
  <si>
    <t>Q2868235I</t>
  </si>
  <si>
    <t>ACEPA25/00064</t>
  </si>
  <si>
    <t>053</t>
  </si>
  <si>
    <t>INSTITUT TECNOLÒGIC DE BARCELONA</t>
  </si>
  <si>
    <t>S0800608B</t>
  </si>
  <si>
    <t>BARCELONA</t>
  </si>
  <si>
    <t>App Educativa Hábitos Saludables</t>
  </si>
  <si>
    <t>054</t>
  </si>
  <si>
    <t>IES MORATALAZ</t>
  </si>
  <si>
    <t>Q2868683J</t>
  </si>
  <si>
    <t>MADRID</t>
  </si>
  <si>
    <t>055</t>
  </si>
  <si>
    <t>IES FERNANDO DE LOS RÍOS</t>
  </si>
  <si>
    <t>056</t>
  </si>
  <si>
    <t>IES EL PLA</t>
  </si>
  <si>
    <t>Q0300553E</t>
  </si>
  <si>
    <t>ALICANTE/ALACANT</t>
  </si>
  <si>
    <t>ACEPA25/00045</t>
  </si>
  <si>
    <t>057</t>
  </si>
  <si>
    <t>CPEA DISTRITO CENTRO</t>
  </si>
  <si>
    <t>S2800153E</t>
  </si>
  <si>
    <t>Encuentro de Debate Centros de Adultos</t>
  </si>
  <si>
    <t>058</t>
  </si>
  <si>
    <t>CEPA ISORA TENERIFE SUR</t>
  </si>
  <si>
    <t>GUÍA DE ISORA</t>
  </si>
  <si>
    <t>ACEPA25/00067</t>
  </si>
  <si>
    <t>059</t>
  </si>
  <si>
    <t>CEIP VALDEBERNADO</t>
  </si>
  <si>
    <t>Q2821029B</t>
  </si>
  <si>
    <t>Sembrando ondas saludables y activas</t>
  </si>
  <si>
    <t>060</t>
  </si>
  <si>
    <t>CEIP RICARDO CODORNÍU</t>
  </si>
  <si>
    <t>Q3000268G</t>
  </si>
  <si>
    <t>ALHAMA DE MURCIA</t>
  </si>
  <si>
    <t>061</t>
  </si>
  <si>
    <t>CEIP HOYA ANDREA</t>
  </si>
  <si>
    <t>062</t>
  </si>
  <si>
    <t>CEIP MANUEL RIQUELME</t>
  </si>
  <si>
    <t>Q5355274A</t>
  </si>
  <si>
    <t>ORIHUELA</t>
  </si>
  <si>
    <t>063</t>
  </si>
  <si>
    <t>CEIP VIRGEN DEL ROSARIO</t>
  </si>
  <si>
    <t>S0600120J</t>
  </si>
  <si>
    <t>PUEBLO NUEVO DEL GUADIANA</t>
  </si>
  <si>
    <t>ACEPA25/00151</t>
  </si>
  <si>
    <t>064</t>
  </si>
  <si>
    <t>CEIP BLAS INFANTE</t>
  </si>
  <si>
    <t>ÉCIJA</t>
  </si>
  <si>
    <t>Escuelas con Alma: STEAM e INCLUSIÓN</t>
  </si>
  <si>
    <t>065</t>
  </si>
  <si>
    <t>CEIP FRANCISCO GRANGEL MASCARÓS</t>
  </si>
  <si>
    <t>Q6255005H</t>
  </si>
  <si>
    <t>Q6255005</t>
  </si>
  <si>
    <t>L'ALCORA</t>
  </si>
  <si>
    <t>066</t>
  </si>
  <si>
    <t>CEIP ISABEL DE MONTEZUMA</t>
  </si>
  <si>
    <t>S1000042J</t>
  </si>
  <si>
    <t>S1000042</t>
  </si>
  <si>
    <t>CÁCERES</t>
  </si>
  <si>
    <t>067</t>
  </si>
  <si>
    <t>CEIP SAN ISIDORO</t>
  </si>
  <si>
    <t>Q3068042E</t>
  </si>
  <si>
    <t>Q3068042</t>
  </si>
  <si>
    <t>EL ALGAR</t>
  </si>
  <si>
    <t>ACEPA25/00130</t>
  </si>
  <si>
    <t>068</t>
  </si>
  <si>
    <t>IES VENANCIO BLANCO</t>
  </si>
  <si>
    <t>Q3768087C</t>
  </si>
  <si>
    <t>SALAMANCA</t>
  </si>
  <si>
    <t>IA para un Futuro Sostenible</t>
  </si>
  <si>
    <t>069</t>
  </si>
  <si>
    <t>IES EL CAÑAVERAL</t>
  </si>
  <si>
    <t>S2801211J</t>
  </si>
  <si>
    <t>MÓSTOLES</t>
  </si>
  <si>
    <t>070</t>
  </si>
  <si>
    <t>CPIFP MISLATA</t>
  </si>
  <si>
    <t>Q9655676F</t>
  </si>
  <si>
    <t>MISLATA</t>
  </si>
  <si>
    <t>ACEPA25/00138</t>
  </si>
  <si>
    <t>071</t>
  </si>
  <si>
    <t>CEIP PUNTAGORDA</t>
  </si>
  <si>
    <t>PUNTAGORDA</t>
  </si>
  <si>
    <t>EquiRedsS</t>
  </si>
  <si>
    <t>072</t>
  </si>
  <si>
    <t>CEIP DE CARRASQUEIRA</t>
  </si>
  <si>
    <t>S8600042I</t>
  </si>
  <si>
    <t>VIGO</t>
  </si>
  <si>
    <t>073</t>
  </si>
  <si>
    <t>CEIP GANDHI</t>
  </si>
  <si>
    <t>074</t>
  </si>
  <si>
    <t>CEIP OROKIETA</t>
  </si>
  <si>
    <t>ZARAUTZ</t>
  </si>
  <si>
    <t>075</t>
  </si>
  <si>
    <t>CEIP SANT MIQUEL</t>
  </si>
  <si>
    <t>Q9655344A</t>
  </si>
  <si>
    <t>TAVERNES DE LA VALLDIGNA</t>
  </si>
  <si>
    <t>076</t>
  </si>
  <si>
    <t>CEIP SANTO DOMINGO</t>
  </si>
  <si>
    <t>Q5068041B</t>
  </si>
  <si>
    <t>SANTO DOMINGO</t>
  </si>
  <si>
    <t>ACEPA25/00072</t>
  </si>
  <si>
    <t>077</t>
  </si>
  <si>
    <t>CEIP CÁNDIDO DOMINGO</t>
  </si>
  <si>
    <t>Q5068038H</t>
  </si>
  <si>
    <t>ZARAGOZA</t>
  </si>
  <si>
    <t>Pequeños hábitos, grandes sonrisas</t>
  </si>
  <si>
    <t>078</t>
  </si>
  <si>
    <t>CEIP PUENTE DE SIMANCAS</t>
  </si>
  <si>
    <t>Q4700658J</t>
  </si>
  <si>
    <t>SIMANCAS</t>
  </si>
  <si>
    <t>079</t>
  </si>
  <si>
    <t>CEIP MONTE SAN JULIÁN</t>
  </si>
  <si>
    <t>S3199114D</t>
  </si>
  <si>
    <t>TUDELA</t>
  </si>
  <si>
    <t>COMUNIDAD FORAL DE NAVARRA</t>
  </si>
  <si>
    <t>ACEPA25/00118</t>
  </si>
  <si>
    <t>080</t>
  </si>
  <si>
    <t>IES ENRIC VALOR MONOVER</t>
  </si>
  <si>
    <t>Q5355471C</t>
  </si>
  <si>
    <t>MONÓVAR/MONÒVER</t>
  </si>
  <si>
    <t>EMOCIONES COMPAÑERAS</t>
  </si>
  <si>
    <t>081</t>
  </si>
  <si>
    <t>IES PINTOR RAFAEL REQUENA</t>
  </si>
  <si>
    <t>S0200111C</t>
  </si>
  <si>
    <t>CAUDETE</t>
  </si>
  <si>
    <t>082</t>
  </si>
  <si>
    <t>IES ANA CARMONA VELETA</t>
  </si>
  <si>
    <t>MIJAS</t>
  </si>
  <si>
    <t>083</t>
  </si>
  <si>
    <t>IES VIRGEN DE LA VICTORIA</t>
  </si>
  <si>
    <t>S2918004I</t>
  </si>
  <si>
    <t>MELILLA</t>
  </si>
  <si>
    <t>CIUDAD DE MELILLA</t>
  </si>
  <si>
    <t>084</t>
  </si>
  <si>
    <t>IES CÉSAR MANRIQUE</t>
  </si>
  <si>
    <t>ARRECIFE</t>
  </si>
  <si>
    <t>085</t>
  </si>
  <si>
    <t>IES LLUCMAJOR</t>
  </si>
  <si>
    <t>Q0768298B</t>
  </si>
  <si>
    <t>LLUCMAJOR</t>
  </si>
  <si>
    <t>ACEPA25/00145</t>
  </si>
  <si>
    <t>086</t>
  </si>
  <si>
    <t>IES PÉREZ GALDÓS</t>
  </si>
  <si>
    <t>ONDAS</t>
  </si>
  <si>
    <t>087</t>
  </si>
  <si>
    <t>IES PEDRAS RUBIAS</t>
  </si>
  <si>
    <t>S3600027A</t>
  </si>
  <si>
    <t>SALCEDA DE CASELAS</t>
  </si>
  <si>
    <t>ACEPA25/00142</t>
  </si>
  <si>
    <t>088</t>
  </si>
  <si>
    <t>INSTITUT SOSTENIBILITAT I MEDI AMBIENT BARCELONA</t>
  </si>
  <si>
    <t>S0800685J</t>
  </si>
  <si>
    <t>Agualab Dual</t>
  </si>
  <si>
    <t>089</t>
  </si>
  <si>
    <t>IES HELIÓPOLIS</t>
  </si>
  <si>
    <t>ACEPA25/00083</t>
  </si>
  <si>
    <t>090</t>
  </si>
  <si>
    <t>CEIP JOSE ITURZAETA</t>
  </si>
  <si>
    <t>Q2801637F</t>
  </si>
  <si>
    <t>RIVAS-VACIAMADRID</t>
  </si>
  <si>
    <t>Conectando Talento STEM</t>
  </si>
  <si>
    <t>091</t>
  </si>
  <si>
    <t>CEIP DIEGO MARIN</t>
  </si>
  <si>
    <t>S0918334D</t>
  </si>
  <si>
    <t>PEÑARANDA DE DUERO</t>
  </si>
  <si>
    <t>ACEPA25/00133</t>
  </si>
  <si>
    <t>092</t>
  </si>
  <si>
    <t>CRA RETAMA</t>
  </si>
  <si>
    <t>Q4068176I</t>
  </si>
  <si>
    <t>CHAÑE</t>
  </si>
  <si>
    <t>Puentes de inclusión</t>
  </si>
  <si>
    <t>093</t>
  </si>
  <si>
    <t>CEIP PLAYA LAS AMÉRICAS</t>
  </si>
  <si>
    <t>094</t>
  </si>
  <si>
    <t>CEIP CERVANTES TORRELAVEGA</t>
  </si>
  <si>
    <t>Q3968323J</t>
  </si>
  <si>
    <t>TORRELAVEGA</t>
  </si>
  <si>
    <t>ACEPA25/00063</t>
  </si>
  <si>
    <t>095</t>
  </si>
  <si>
    <t>CEIP EL PERAL</t>
  </si>
  <si>
    <t>Q4700657B</t>
  </si>
  <si>
    <t>VALLADOLID</t>
  </si>
  <si>
    <t>Tres en raya: Prensa, radio y televisión</t>
  </si>
  <si>
    <t>096</t>
  </si>
  <si>
    <t>CEIP SAN FRANCISCO DE BORJA</t>
  </si>
  <si>
    <t>S9650022H</t>
  </si>
  <si>
    <t>GANDIA</t>
  </si>
  <si>
    <t>097</t>
  </si>
  <si>
    <t>CEIP MATERNIDAD</t>
  </si>
  <si>
    <t>S1300206H</t>
  </si>
  <si>
    <t>TOMELLOSO</t>
  </si>
  <si>
    <t>ACEPA25/00015</t>
  </si>
  <si>
    <t>098</t>
  </si>
  <si>
    <t>CPEA LAREDO</t>
  </si>
  <si>
    <t>Q3900753I</t>
  </si>
  <si>
    <t>LAREDO</t>
  </si>
  <si>
    <t>Creciendo juntos hacia horizontes inclusivos</t>
  </si>
  <si>
    <t>099</t>
  </si>
  <si>
    <t>CPEA PLUS ULTRA</t>
  </si>
  <si>
    <t>Q2668055C</t>
  </si>
  <si>
    <t>ACEPA25/00009</t>
  </si>
  <si>
    <t>100</t>
  </si>
  <si>
    <t>IES ARCIPRESTE DE CANALES</t>
  </si>
  <si>
    <t>S4500133F</t>
  </si>
  <si>
    <t>RECAS</t>
  </si>
  <si>
    <t>Escuela abierta: un espacio para todos</t>
  </si>
  <si>
    <t>101</t>
  </si>
  <si>
    <t>IES SIGLO XXI</t>
  </si>
  <si>
    <t>ACEPA25/00061</t>
  </si>
  <si>
    <t>102</t>
  </si>
  <si>
    <t>INSTITUT DE TERRASSA</t>
  </si>
  <si>
    <t>Q5855882F</t>
  </si>
  <si>
    <t>Bioescena</t>
  </si>
  <si>
    <t>103</t>
  </si>
  <si>
    <t>CPIFP LOS ENLACES</t>
  </si>
  <si>
    <t>Q5068036B</t>
  </si>
  <si>
    <t>ACEPA25/00074</t>
  </si>
  <si>
    <t>104</t>
  </si>
  <si>
    <t>CPIFP LAS INDIAS</t>
  </si>
  <si>
    <t>FP+SALUD: Estética y Peluquería Oncológica</t>
  </si>
  <si>
    <t>105</t>
  </si>
  <si>
    <t>CPIFP MONTE ALBERTIA</t>
  </si>
  <si>
    <t>ACEPA25/00149</t>
  </si>
  <si>
    <t>106</t>
  </si>
  <si>
    <t>IES TREVENQUE</t>
  </si>
  <si>
    <t>LA ZUBIA</t>
  </si>
  <si>
    <t>Conectando Sostenibilidad y Digitalización</t>
  </si>
  <si>
    <t>107</t>
  </si>
  <si>
    <t>CPIFP Nº 1 CEUTA</t>
  </si>
  <si>
    <t>S5100035D</t>
  </si>
  <si>
    <t>CEUTA</t>
  </si>
  <si>
    <t>CIUDAD DE CEUTA</t>
  </si>
  <si>
    <t>ACEPA25/00006</t>
  </si>
  <si>
    <t>108</t>
  </si>
  <si>
    <t>IES LÓPEZ DE ARENAS</t>
  </si>
  <si>
    <t>MARCHENA</t>
  </si>
  <si>
    <t>La voz a ti debida</t>
  </si>
  <si>
    <t>109</t>
  </si>
  <si>
    <t>IES ANTONIO DE NEBRIJA</t>
  </si>
  <si>
    <t>S0600015B</t>
  </si>
  <si>
    <t>ZALAMEA DE LA SERENA</t>
  </si>
  <si>
    <t>110</t>
  </si>
  <si>
    <t>IES LUIS DIEGO CUSCOY</t>
  </si>
  <si>
    <t>111</t>
  </si>
  <si>
    <t>IES ISABEL PERILLÁN Y QUIRÓS</t>
  </si>
  <si>
    <t>S1300267J</t>
  </si>
  <si>
    <t>CAMPO DE CRIPTANA</t>
  </si>
  <si>
    <t>ACEPA25/00010</t>
  </si>
  <si>
    <t>112</t>
  </si>
  <si>
    <t>IES FÉLIX RODRÍGUEZ DE LA FUENTE BURGOS</t>
  </si>
  <si>
    <t>S0918231B</t>
  </si>
  <si>
    <t>BURGOS</t>
  </si>
  <si>
    <t>Somos agua</t>
  </si>
  <si>
    <t>113</t>
  </si>
  <si>
    <t>IES FÉLIX RODRÍGUEZ DE LA FUENTE SEVILLA</t>
  </si>
  <si>
    <t>ACEPA25/00089</t>
  </si>
  <si>
    <t>114</t>
  </si>
  <si>
    <t>IES BARRIO LORANCA</t>
  </si>
  <si>
    <t>Q2801252D</t>
  </si>
  <si>
    <t>FUENLABRADA</t>
  </si>
  <si>
    <t>La digitalización y las artes</t>
  </si>
  <si>
    <t>115</t>
  </si>
  <si>
    <t>CEIP NIEVES TOLEDO</t>
  </si>
  <si>
    <t>116</t>
  </si>
  <si>
    <t>IES PAU CLARIS</t>
  </si>
  <si>
    <t>Q5856409G</t>
  </si>
  <si>
    <t>117</t>
  </si>
  <si>
    <t>CEIP VIRGEN DE GUADALUPE</t>
  </si>
  <si>
    <t>S0600114C</t>
  </si>
  <si>
    <t>QUINTANA DE LA SERENA</t>
  </si>
  <si>
    <t>ACEPA25/00029</t>
  </si>
  <si>
    <t>118</t>
  </si>
  <si>
    <t>CEIP GERARDO DIEGO</t>
  </si>
  <si>
    <t>Q2868946A</t>
  </si>
  <si>
    <t>PARLA</t>
  </si>
  <si>
    <t>Semillas de cambio</t>
  </si>
  <si>
    <t>119</t>
  </si>
  <si>
    <t>CEIP POETA FERNANDO GONZÁLEZ</t>
  </si>
  <si>
    <t>120</t>
  </si>
  <si>
    <t>CEIP FERNANDO EL CATÓLICO</t>
  </si>
  <si>
    <t>Q5068086G</t>
  </si>
  <si>
    <t>121</t>
  </si>
  <si>
    <t>CEIP MARDONES Y MAGAÑA</t>
  </si>
  <si>
    <t>S3199117G</t>
  </si>
  <si>
    <t>MURCHANTE</t>
  </si>
  <si>
    <t>122</t>
  </si>
  <si>
    <t>CEIP NUESTRA SEÑORA DE LOS REMEDIOS</t>
  </si>
  <si>
    <t>Q3068630G</t>
  </si>
  <si>
    <t>MOLINA DE SEGURA</t>
  </si>
  <si>
    <t>ACEPA25/00013</t>
  </si>
  <si>
    <t>123</t>
  </si>
  <si>
    <t>IES LUCAS MALLADA</t>
  </si>
  <si>
    <t>Q2268111H</t>
  </si>
  <si>
    <t>HUESCA</t>
  </si>
  <si>
    <t>Ágora</t>
  </si>
  <si>
    <t>124</t>
  </si>
  <si>
    <t>IES AGUILAR Y ESLAVA</t>
  </si>
  <si>
    <t>CABRA</t>
  </si>
  <si>
    <t>ACEPA25/00059</t>
  </si>
  <si>
    <t>125</t>
  </si>
  <si>
    <t>CEIP JOSE MARIA DE LAPUERTA</t>
  </si>
  <si>
    <t>Q3068272H</t>
  </si>
  <si>
    <t>CARTAGENA</t>
  </si>
  <si>
    <t>Learning to Change the World</t>
  </si>
  <si>
    <t>126</t>
  </si>
  <si>
    <t>CEIP CARDENAL ILUNDAIN</t>
  </si>
  <si>
    <t>S3199104E</t>
  </si>
  <si>
    <t>PAMPLONA/IRUÑA</t>
  </si>
  <si>
    <t>127</t>
  </si>
  <si>
    <t>CEIP QUEVEDO</t>
  </si>
  <si>
    <t>Q2468466D</t>
  </si>
  <si>
    <t>LEÓN</t>
  </si>
  <si>
    <t>ACEPA25/00034</t>
  </si>
  <si>
    <t>128</t>
  </si>
  <si>
    <t>IES MONTE MIRAVETE</t>
  </si>
  <si>
    <t>Q3068688E</t>
  </si>
  <si>
    <t>MURCIA</t>
  </si>
  <si>
    <t>Aulas que unen, aulas que transforman</t>
  </si>
  <si>
    <t>129</t>
  </si>
  <si>
    <t>IES LUÍS SEOANE</t>
  </si>
  <si>
    <t>Q8655623J</t>
  </si>
  <si>
    <t>PONTEVEDRA</t>
  </si>
  <si>
    <t>130</t>
  </si>
  <si>
    <t>IES ALFONSO VIII</t>
  </si>
  <si>
    <t>S1600275J</t>
  </si>
  <si>
    <t>CUENCA</t>
  </si>
  <si>
    <t>ACEPA25/00014</t>
  </si>
  <si>
    <t>131</t>
  </si>
  <si>
    <t>CEIP ÁNGEL SANTOS POCOSTALES</t>
  </si>
  <si>
    <t>S0600230G</t>
  </si>
  <si>
    <t>ALBURQUERQUE</t>
  </si>
  <si>
    <t>El planeta en nuestras manos</t>
  </si>
  <si>
    <t>132</t>
  </si>
  <si>
    <t>CEIP ALFAGUARILLA</t>
  </si>
  <si>
    <t>ALFACAR</t>
  </si>
  <si>
    <t>ACEPA25/00080</t>
  </si>
  <si>
    <t>133</t>
  </si>
  <si>
    <t>CPIFP TXURDINAGA LHII</t>
  </si>
  <si>
    <t>El impacto de las redes sociales</t>
  </si>
  <si>
    <t>134</t>
  </si>
  <si>
    <t>CPIFP EL RINCÓN</t>
  </si>
  <si>
    <t>135</t>
  </si>
  <si>
    <t>CPIFP FRANCISCO DE GOYA</t>
  </si>
  <si>
    <t>Q7868193I</t>
  </si>
  <si>
    <t>ACEPA25/00144</t>
  </si>
  <si>
    <t>136</t>
  </si>
  <si>
    <t>ESCUELA DE ARTE Y SUPERIOR DE DISEÑO JOSÉ VAL DEL OMAR</t>
  </si>
  <si>
    <t>GRANADA</t>
  </si>
  <si>
    <t>Diálogos de yeso y tinta</t>
  </si>
  <si>
    <t>137</t>
  </si>
  <si>
    <t>ESCUELA DE ARTE MIGUEL EMILIO MARMOLEJO FERNÁNDEZ</t>
  </si>
  <si>
    <t>Q2968013I</t>
  </si>
  <si>
    <t>ACEPA25/00108</t>
  </si>
  <si>
    <t>138</t>
  </si>
  <si>
    <t>ESCOLA OFICIAL DE IDIOMES DE LUGO</t>
  </si>
  <si>
    <t>Q7755150E</t>
  </si>
  <si>
    <t>LUGO</t>
  </si>
  <si>
    <t>Sinergias EOIs</t>
  </si>
  <si>
    <t>139</t>
  </si>
  <si>
    <t>ESCUELA OFICIAL DE IDIOMAS CARLOTA REMFRY</t>
  </si>
  <si>
    <t>LINARES</t>
  </si>
  <si>
    <t>140</t>
  </si>
  <si>
    <t>ESCOLA OFICIAL D'IDIOMES DE TERRASSA</t>
  </si>
  <si>
    <t>Q5856378D</t>
  </si>
  <si>
    <t>ACEPA25/00056</t>
  </si>
  <si>
    <t>141</t>
  </si>
  <si>
    <t>CEIP LA GOLETA</t>
  </si>
  <si>
    <t>ARUCAS</t>
  </si>
  <si>
    <t>Semillas de un cambio compartido</t>
  </si>
  <si>
    <t>142</t>
  </si>
  <si>
    <t>CEIP SANTÍSIMO CRISTO DE LAS INJURIAS</t>
  </si>
  <si>
    <t>S4500292J</t>
  </si>
  <si>
    <t>NOBLEJAS</t>
  </si>
  <si>
    <t>143</t>
  </si>
  <si>
    <t>CEIP EL GARBANZAL</t>
  </si>
  <si>
    <t>Q3068605I</t>
  </si>
  <si>
    <t>LA UNIÓN</t>
  </si>
  <si>
    <t>ACEPA25/00060</t>
  </si>
  <si>
    <t>144</t>
  </si>
  <si>
    <t>CEIP MIGUEL PINILLA</t>
  </si>
  <si>
    <t>S0200083D</t>
  </si>
  <si>
    <t>ALMANSA</t>
  </si>
  <si>
    <t>Escuelas en Camino</t>
  </si>
  <si>
    <t>145</t>
  </si>
  <si>
    <t>CEIP JUAN ANTONIO LÓPEZ ALCARAZ</t>
  </si>
  <si>
    <t>Q3068026H</t>
  </si>
  <si>
    <t>PUERTO LUMBRERAS</t>
  </si>
  <si>
    <t>ACEPA25/00017</t>
  </si>
  <si>
    <t>146</t>
  </si>
  <si>
    <t>IES RAMÓN Y CAJAL</t>
  </si>
  <si>
    <t>TOCINA</t>
  </si>
  <si>
    <t>LUGARES COMUNES</t>
  </si>
  <si>
    <t>147</t>
  </si>
  <si>
    <t>IES PUERTAS DEL CAMPO</t>
  </si>
  <si>
    <t>Q1168035B</t>
  </si>
  <si>
    <t>148</t>
  </si>
  <si>
    <t>IES CAIRASCO DE FIGUEROA</t>
  </si>
  <si>
    <t>ACEPA25/00018</t>
  </si>
  <si>
    <t>149</t>
  </si>
  <si>
    <t>IES A XUNQUEIRA I</t>
  </si>
  <si>
    <t>Q8655213J</t>
  </si>
  <si>
    <t>Cuéntame una historia</t>
  </si>
  <si>
    <t>150</t>
  </si>
  <si>
    <t>IES UNIVERSIDAD LABORAL</t>
  </si>
  <si>
    <t>S1000050C</t>
  </si>
  <si>
    <t>ACEPA25/00046</t>
  </si>
  <si>
    <t>151</t>
  </si>
  <si>
    <t>IES VILLA DE FIRGAS</t>
  </si>
  <si>
    <t>FIRGAS</t>
  </si>
  <si>
    <t>En Ruta2</t>
  </si>
  <si>
    <t>152</t>
  </si>
  <si>
    <t>IES CAYETANO SEMPERE</t>
  </si>
  <si>
    <t>Q5355607B</t>
  </si>
  <si>
    <t>ELCHE/ELX</t>
  </si>
  <si>
    <t>ACEPA25/00150</t>
  </si>
  <si>
    <t>153</t>
  </si>
  <si>
    <t>IES JORGE MANRIQUE</t>
  </si>
  <si>
    <t>S1600278D</t>
  </si>
  <si>
    <t>MOTILLA DEL PALANCAR</t>
  </si>
  <si>
    <t>Convivencia, Ciencia y Comunidad</t>
  </si>
  <si>
    <t>154</t>
  </si>
  <si>
    <t>IES MARQUÉS DE COMARES</t>
  </si>
  <si>
    <t>LUCENA</t>
  </si>
  <si>
    <t>ACEPA25/00071</t>
  </si>
  <si>
    <t>155</t>
  </si>
  <si>
    <t>CENTRE DE FORMACIÓ D'ADULTS MOLLERUSSA</t>
  </si>
  <si>
    <t>S2500252H</t>
  </si>
  <si>
    <t>MOLLERUSSA</t>
  </si>
  <si>
    <t>Puentes de inclusión CEPA</t>
  </si>
  <si>
    <t>156</t>
  </si>
  <si>
    <t>CPEA CEPA CAMP RODÓ</t>
  </si>
  <si>
    <t>Q0768145E</t>
  </si>
  <si>
    <t>ACEPA25/00036</t>
  </si>
  <si>
    <t>157</t>
  </si>
  <si>
    <t>CEIP VIALFAS</t>
  </si>
  <si>
    <t>S0718030J</t>
  </si>
  <si>
    <t>SA POBLA</t>
  </si>
  <si>
    <t>Redes que Cuidan</t>
  </si>
  <si>
    <t>158</t>
  </si>
  <si>
    <t>CEIP LLUÍS GUARNER</t>
  </si>
  <si>
    <t>Q9655536B</t>
  </si>
  <si>
    <t>VALÈNCIA</t>
  </si>
  <si>
    <t>159</t>
  </si>
  <si>
    <t>CPEI ISABEL BELLVÍS</t>
  </si>
  <si>
    <t>Q3068035I</t>
  </si>
  <si>
    <t>160</t>
  </si>
  <si>
    <t>CEIP VILLAQUILAMBRE</t>
  </si>
  <si>
    <t>Q2468599B</t>
  </si>
  <si>
    <t>161</t>
  </si>
  <si>
    <t>CEIP BILINGÜE CASTRA CAECILIA</t>
  </si>
  <si>
    <t>S1000027A</t>
  </si>
  <si>
    <t>162</t>
  </si>
  <si>
    <t>CEIP EL HUMILLADERO</t>
  </si>
  <si>
    <t>S1300130J</t>
  </si>
  <si>
    <t>LA SOLANA</t>
  </si>
  <si>
    <t>ACEPA25/00005</t>
  </si>
  <si>
    <t>163</t>
  </si>
  <si>
    <t>IES DE TAVERNES BLANQUES</t>
  </si>
  <si>
    <t>S4600000F</t>
  </si>
  <si>
    <t>TAVERNES BLANQUES</t>
  </si>
  <si>
    <t>Activa la curiosidad</t>
  </si>
  <si>
    <t>164</t>
  </si>
  <si>
    <t>INSTITUTO PÚBLICO FRANCESC FERRER Y GUÀRDIA</t>
  </si>
  <si>
    <t>Q5856043D</t>
  </si>
  <si>
    <t>SANT JOAN DESPÍ</t>
  </si>
  <si>
    <t>165</t>
  </si>
  <si>
    <t>IES SIERRA LA CALERA</t>
  </si>
  <si>
    <t>S0600012I</t>
  </si>
  <si>
    <t>SANTA MARTA</t>
  </si>
  <si>
    <t>ACEPA25/00030</t>
  </si>
  <si>
    <t>166</t>
  </si>
  <si>
    <t>CEIP DOCTORA DE ALCALÁ</t>
  </si>
  <si>
    <t>Q2868284G</t>
  </si>
  <si>
    <t>Neuroeduca-te</t>
  </si>
  <si>
    <t>167</t>
  </si>
  <si>
    <t>CEIP SAN LUIS DE SABINILLAS</t>
  </si>
  <si>
    <t>MANILVA</t>
  </si>
  <si>
    <t>168</t>
  </si>
  <si>
    <t>CEIP VILLA PATRO</t>
  </si>
  <si>
    <t>Q2600438B</t>
  </si>
  <si>
    <t>LARDERO</t>
  </si>
  <si>
    <t>ACEPA25/00106</t>
  </si>
  <si>
    <t>169</t>
  </si>
  <si>
    <t>IES PUNTAGORDA</t>
  </si>
  <si>
    <t>Santuario 30%</t>
  </si>
  <si>
    <t>170</t>
  </si>
  <si>
    <t>IES RETAMAR</t>
  </si>
  <si>
    <t>ALMERÍA</t>
  </si>
  <si>
    <t>ACEPA25/00028</t>
  </si>
  <si>
    <t>171</t>
  </si>
  <si>
    <t>CEIP PINTOR PEDRO FLORES</t>
  </si>
  <si>
    <t>Q3068530I</t>
  </si>
  <si>
    <t>CallejeArte en Igualdad</t>
  </si>
  <si>
    <t>172</t>
  </si>
  <si>
    <t>CEIP ANTONIO DE NEBRIJA</t>
  </si>
  <si>
    <t>Q2868586E</t>
  </si>
  <si>
    <t>ACEPA25/00125</t>
  </si>
  <si>
    <t>173</t>
  </si>
  <si>
    <t>CEIP SANTA MARÍA DEL MAR</t>
  </si>
  <si>
    <t>CuidARTE</t>
  </si>
  <si>
    <t>174</t>
  </si>
  <si>
    <t>CEIP TELENO</t>
  </si>
  <si>
    <t>Q2468102E</t>
  </si>
  <si>
    <t>LA BAÑEZA</t>
  </si>
  <si>
    <t>175</t>
  </si>
  <si>
    <t>CEIP ENRIQUE IGLESIAS GARCIA</t>
  </si>
  <si>
    <t>S0600050I</t>
  </si>
  <si>
    <t>BADAJOZ</t>
  </si>
  <si>
    <t>176</t>
  </si>
  <si>
    <t>CEIP CLARA CAMPOAMOR</t>
  </si>
  <si>
    <t>ATARFE</t>
  </si>
  <si>
    <t>177</t>
  </si>
  <si>
    <t>CEIP MEDITERRÁNEO MELILLA</t>
  </si>
  <si>
    <t>Q2968015D</t>
  </si>
  <si>
    <t>ACEPA25/00102</t>
  </si>
  <si>
    <t>178</t>
  </si>
  <si>
    <t>CRA EL SABINAR</t>
  </si>
  <si>
    <t>Q3000334G</t>
  </si>
  <si>
    <t>MORATALLA</t>
  </si>
  <si>
    <t>Tejiendo Redes en Salud</t>
  </si>
  <si>
    <t>179</t>
  </si>
  <si>
    <t>ESCUELA LES ROQUES</t>
  </si>
  <si>
    <t>Q5855744H</t>
  </si>
  <si>
    <t>VILANOVA DE SAU</t>
  </si>
  <si>
    <t>180</t>
  </si>
  <si>
    <t>CPIFP ESCUELA DE HOSTELERÍA Y TURISMO DE TERUEL</t>
  </si>
  <si>
    <t>S4400003B</t>
  </si>
  <si>
    <t>TERUEL</t>
  </si>
  <si>
    <t>181</t>
  </si>
  <si>
    <t>CEIP MANUEL MURGUÍA</t>
  </si>
  <si>
    <t>Q6555483D</t>
  </si>
  <si>
    <t>A CORUÑA</t>
  </si>
  <si>
    <t>182</t>
  </si>
  <si>
    <t>CEIP FELICIANO HERNÁNDEZ GARCÍA</t>
  </si>
  <si>
    <t>SANTIAGO DEL TEIDE</t>
  </si>
  <si>
    <t>ACEPA25/00073</t>
  </si>
  <si>
    <t>183</t>
  </si>
  <si>
    <t>CRA FRANCISCO IBÁÑEZ</t>
  </si>
  <si>
    <t>S1900191F</t>
  </si>
  <si>
    <t>GUADALAJARA</t>
  </si>
  <si>
    <t>Raíces de cambio: cultura de paz</t>
  </si>
  <si>
    <t>184</t>
  </si>
  <si>
    <t>CEIP ELVIRA VAQUERO</t>
  </si>
  <si>
    <t>VALSEQUILLO DE GRAN CANARIA</t>
  </si>
  <si>
    <t>ACEPA25/00076</t>
  </si>
  <si>
    <t>185</t>
  </si>
  <si>
    <t>CEE ANDRÉS MUÑOZ GARDE</t>
  </si>
  <si>
    <t>S3199132F</t>
  </si>
  <si>
    <t>Más allá de las palabras tejiendo redes</t>
  </si>
  <si>
    <t>186</t>
  </si>
  <si>
    <t>CEE HERMANO PEDRO</t>
  </si>
  <si>
    <t>187</t>
  </si>
  <si>
    <t>CEE CEEPSIR ALBA</t>
  </si>
  <si>
    <t>P4300000I</t>
  </si>
  <si>
    <t>REUS</t>
  </si>
  <si>
    <t>188</t>
  </si>
  <si>
    <t>CEE DIRECTORA MERCEDES SANROMÁ</t>
  </si>
  <si>
    <t>ACEPA25/00141</t>
  </si>
  <si>
    <t>189</t>
  </si>
  <si>
    <t>CENTRE DE FORMACIÓ D'ADULTS VAL D'ARAN</t>
  </si>
  <si>
    <t>S2500270J</t>
  </si>
  <si>
    <t>VIELHA E MIJARAN</t>
  </si>
  <si>
    <t>Synergia</t>
  </si>
  <si>
    <t>190</t>
  </si>
  <si>
    <t>IES RAMÓN CARANDE</t>
  </si>
  <si>
    <t>ACEPA25/00070</t>
  </si>
  <si>
    <t>191</t>
  </si>
  <si>
    <t>IES UNIVERSIDADE LABORAL</t>
  </si>
  <si>
    <t>Q8255030B</t>
  </si>
  <si>
    <t>OURENSE</t>
  </si>
  <si>
    <t>Coeducando para fortalecer la sociedad</t>
  </si>
  <si>
    <t>192</t>
  </si>
  <si>
    <t>IES ISABEL MARTÍNEZ BUENDÍA</t>
  </si>
  <si>
    <t>S1318011B</t>
  </si>
  <si>
    <t>PEDRO MUÑOZ</t>
  </si>
  <si>
    <t>193</t>
  </si>
  <si>
    <t>IES FERNANDO DE CASTRO</t>
  </si>
  <si>
    <t>Q2468578F</t>
  </si>
  <si>
    <t>SAHAGÚN</t>
  </si>
  <si>
    <t>ACEPA25/00126</t>
  </si>
  <si>
    <t>194</t>
  </si>
  <si>
    <t>CEIP TOMÁS ALVIRA</t>
  </si>
  <si>
    <t>Q5068112A</t>
  </si>
  <si>
    <t>RAÍCES VERDES, AULAS VIVAS</t>
  </si>
  <si>
    <t>195</t>
  </si>
  <si>
    <t>CEIP MANUEL SAINZ DE VICUÑA</t>
  </si>
  <si>
    <t>Q7868103H</t>
  </si>
  <si>
    <t>196</t>
  </si>
  <si>
    <t>CEIP BARRANCO DE LAS TORRES</t>
  </si>
  <si>
    <t>ADEJE</t>
  </si>
  <si>
    <t>197</t>
  </si>
  <si>
    <t>CEIP TIERNO GALVÁN</t>
  </si>
  <si>
    <t>Q3068190B</t>
  </si>
  <si>
    <t>ACEPA25/00082</t>
  </si>
  <si>
    <t>198</t>
  </si>
  <si>
    <t>CEIP VICENTE ALEIXANDRE</t>
  </si>
  <si>
    <t>Q1168032I</t>
  </si>
  <si>
    <t>CEUTA-Falo Português</t>
  </si>
  <si>
    <t>199</t>
  </si>
  <si>
    <t>CEIP RÍO PIEDRAS</t>
  </si>
  <si>
    <t>LEPE</t>
  </si>
  <si>
    <t>ACEPA25/00135</t>
  </si>
  <si>
    <t>200</t>
  </si>
  <si>
    <t>CEIP JUAN XXIII</t>
  </si>
  <si>
    <t>Q3068493J</t>
  </si>
  <si>
    <t>Más allá de las barreras: el deporte</t>
  </si>
  <si>
    <t>201</t>
  </si>
  <si>
    <t>CEIP ADOLFO TOPHAM</t>
  </si>
  <si>
    <t>ACEPA25/00136</t>
  </si>
  <si>
    <t>202</t>
  </si>
  <si>
    <t>CEIP NUESTRA SRA DEL PILAR</t>
  </si>
  <si>
    <t>Q2868760F</t>
  </si>
  <si>
    <t>TORREJÓN DE VELASCO</t>
  </si>
  <si>
    <t>Escuelas que transforman</t>
  </si>
  <si>
    <t>203</t>
  </si>
  <si>
    <t>CEIP PÁJARA</t>
  </si>
  <si>
    <t>PÁJARA</t>
  </si>
  <si>
    <t>204</t>
  </si>
  <si>
    <t>CEIP NUESTRA SEÑORA DEL VILLAR</t>
  </si>
  <si>
    <t>Q4768015B</t>
  </si>
  <si>
    <t>LAGUNA DE DUERO</t>
  </si>
  <si>
    <t>205</t>
  </si>
  <si>
    <t>CEIP EUSEBIO DA GUARDA</t>
  </si>
  <si>
    <t>Q6555614D</t>
  </si>
  <si>
    <t>ACEPA25/00032</t>
  </si>
  <si>
    <t>206</t>
  </si>
  <si>
    <t>CEIP LEÓN Y CASTILLO</t>
  </si>
  <si>
    <t>Tres mares, una misión</t>
  </si>
  <si>
    <t>207</t>
  </si>
  <si>
    <t>CEIP NTRA. SRA. DE FÁTIMA</t>
  </si>
  <si>
    <t>Q3068061E</t>
  </si>
  <si>
    <t>208</t>
  </si>
  <si>
    <t>CEIP FROEBEL</t>
  </si>
  <si>
    <t>Q8655161A</t>
  </si>
  <si>
    <t>ACEPA25/00143</t>
  </si>
  <si>
    <t>209</t>
  </si>
  <si>
    <t>CPIFP SANTURTZI LHII</t>
  </si>
  <si>
    <t>SANTURTZI</t>
  </si>
  <si>
    <t>Semillas de futuro</t>
  </si>
  <si>
    <t>210</t>
  </si>
  <si>
    <t>INSTITUT COMTE DE RIUS</t>
  </si>
  <si>
    <t>Q9355017F</t>
  </si>
  <si>
    <t>TARRAGONA</t>
  </si>
  <si>
    <t>211</t>
  </si>
  <si>
    <t>CPIFP TECNOLÓGICO INDUSTRIAL</t>
  </si>
  <si>
    <t>Q2400577I</t>
  </si>
  <si>
    <t>212</t>
  </si>
  <si>
    <t>IES SUÁREZ DE FIGUEROA</t>
  </si>
  <si>
    <t>S0600123D</t>
  </si>
  <si>
    <t>ZAFRA</t>
  </si>
  <si>
    <t>ACEPA25/00110</t>
  </si>
  <si>
    <t>213</t>
  </si>
  <si>
    <t>IES VALLECAS-MAGERIT</t>
  </si>
  <si>
    <t>Q2868525C</t>
  </si>
  <si>
    <t>Planet over fast fashion</t>
  </si>
  <si>
    <t>214</t>
  </si>
  <si>
    <t>IES EL CABANYAL</t>
  </si>
  <si>
    <t>Q9655721J</t>
  </si>
  <si>
    <t>ACEPA25/00020</t>
  </si>
  <si>
    <t>215</t>
  </si>
  <si>
    <t>IES DE CHAPELA</t>
  </si>
  <si>
    <t>Q8655593E</t>
  </si>
  <si>
    <t>REDONDELA</t>
  </si>
  <si>
    <t>Educamos, nos cuidamos y acompañamos</t>
  </si>
  <si>
    <t>216</t>
  </si>
  <si>
    <t>IES GALILEO GALILEI</t>
  </si>
  <si>
    <t>CÓRDOBA</t>
  </si>
  <si>
    <t>217</t>
  </si>
  <si>
    <t>CPIFP MONTEARAGÓN</t>
  </si>
  <si>
    <t>S2200012I</t>
  </si>
  <si>
    <t>218</t>
  </si>
  <si>
    <t>CPIFP PLAIAUNDI</t>
  </si>
  <si>
    <t>IRÚN</t>
  </si>
  <si>
    <t>Código MECD: https://sede.educacion.gob.es (Registro Estatal de Centros) · 8 dígitos · CIFs compartidos: S4111001F (Andalucía) · S3511001D (Canarias) · S4833001C (País Vasco) · Fuente: Resolución Concesión SEE 12/12/2025 · CSV: OIP_3Z3SRPWKWC5WWD23X9IXNXYCBQLC</t>
  </si>
  <si>
    <t>TOTAL CONCEDIDO →</t>
  </si>
  <si>
    <t>EXPEDIENTE DE JUSTIFICACIÓN DE GASTOS – AGRUPACIONES DE CENTROS EDUCATIVOS</t>
  </si>
  <si>
    <t>Resolución de Concesión SEE 12/12/2025 · Convocatoria 2025 · CSV: OIP_3Z3SRPWKWC5WWD23X9IXNXYCBQLC</t>
  </si>
  <si>
    <t xml:space="preserve">  ACCESO AL EXPEDIENTE – DOBLE IDENTIFICACIÓN</t>
  </si>
  <si>
    <t>Código de Centro MECD (8 dígitos):</t>
  </si>
  <si>
    <t>Descarga tu código en: https://www.educacion.gob.es/centros/ → Registro Estatal de Centros Docentes</t>
  </si>
  <si>
    <t>Si tu CC.AA. comparte CIF (Andalucía, Canarias, País Vasco), el Código de Centro te identifica de forma única</t>
  </si>
  <si>
    <t>Estado de acceso:</t>
  </si>
  <si>
    <t xml:space="preserve">  1.  DATOS IDENTIFICATIVOS</t>
  </si>
  <si>
    <t>Denominación del Centro:</t>
  </si>
  <si>
    <t>Localidad:</t>
  </si>
  <si>
    <t>Comunidad Autónoma:</t>
  </si>
  <si>
    <t>Rol en la Agrupación:</t>
  </si>
  <si>
    <t>Nº de Solicitud:</t>
  </si>
  <si>
    <t>Nº de Agrupación:</t>
  </si>
  <si>
    <t>Título del Proyecto:</t>
  </si>
  <si>
    <t>Puntuación obtenida:</t>
  </si>
  <si>
    <t>Ref. Resolución de Concesión:</t>
  </si>
  <si>
    <t>OIP_3Z3SRPWKWC5WWD23X9IXNXYCBQLC</t>
  </si>
  <si>
    <t>Fecha de la Concesión:</t>
  </si>
  <si>
    <t>12/12/2025</t>
  </si>
  <si>
    <t xml:space="preserve">  2.  IMPORTES CONCEDIDOS</t>
  </si>
  <si>
    <t>Concepto</t>
  </si>
  <si>
    <t>Importe (€)</t>
  </si>
  <si>
    <t>% s/Total</t>
  </si>
  <si>
    <t>Observaciones</t>
  </si>
  <si>
    <t>Base (9.000 €/centro)</t>
  </si>
  <si>
    <t>Convocatoria. Disp. 8ª.1</t>
  </si>
  <si>
    <t>Incremento insularidad (+20%)</t>
  </si>
  <si>
    <t>Canarias, Illes Balears, Ceuta, Melilla</t>
  </si>
  <si>
    <t>Jornada Buenas Prácticas</t>
  </si>
  <si>
    <t>700 € al centro COORDINADOR · Disp. 8ª.1</t>
  </si>
  <si>
    <t>IMPORTE TOTAL CONCEDIDO</t>
  </si>
  <si>
    <t>Suma: Base + Insularidad + Jornada BP</t>
  </si>
  <si>
    <t xml:space="preserve">  3.  DISTRIBUCIÓN PORCENTUAL PERMITIDA (Disp. 8ª.2)</t>
  </si>
  <si>
    <t>Partida</t>
  </si>
  <si>
    <t>% Mín.</t>
  </si>
  <si>
    <t>% Máx.</t>
  </si>
  <si>
    <t>Importe Mín. (€)</t>
  </si>
  <si>
    <t>Importe Máx. (€)</t>
  </si>
  <si>
    <t>Nota</t>
  </si>
  <si>
    <t>Mín. 20% – Máx. 30% s/ayuda, sobre el TOTAL CONJUNTO de B+C. Estas dos partidas comparten el límite sumado, no de forma individual.</t>
  </si>
  <si>
    <t>Franja flexible (10% reasignable)</t>
  </si>
  <si>
    <t>—</t>
  </si>
  <si>
    <t>10% reasignable entre movilidades (A) y actividades+recursos (B+C).</t>
  </si>
  <si>
    <t xml:space="preserve">  4.  JORNADA DE BUENAS PRÁCTICAS (Disp. 8ª.1 · SOLO CENTROS COORDINADORES)</t>
  </si>
  <si>
    <t>El centro COORDINADOR recibe 700 € adicionales para asistir a la Jornada de Buenas Prácticas (transporte ida/vuelta, máx. 2 noches alojamiento y 3 días manutención). Si el importe no se gasta íntegramente, el sobrante puede reasignarse libremente a cualquiera de las partidas A, B o C. Si tampoco puede justificarse allí, pasa a remanente (Bloque 6). Los centros COORDINADOS no tienen asignado este importe y NO deben imputar gastos en la Sección D.</t>
  </si>
  <si>
    <t>Rol de este centro:</t>
  </si>
  <si>
    <t xml:space="preserve">  5.  RESUMEN DE JUSTIFICACIÓN (vinculado desde Detalle_Gastos)</t>
  </si>
  <si>
    <t>⚠  Los importes de cada partida se cargan automáticamente. Si algún indicador muestra 🔴 debe corregir los importes en la pestaña Detalle_Gastos antes de imprimir y firmar el expediente.</t>
  </si>
  <si>
    <t>Fondos Propios (€)</t>
  </si>
  <si>
    <t>Otras Subv. (€)</t>
  </si>
  <si>
    <t>Ayuda Agrup. 2025 (€)</t>
  </si>
  <si>
    <t>Total Just. (€)</t>
  </si>
  <si>
    <t>Límite Máx. (€)</t>
  </si>
  <si>
    <t>Estado (% s/ayuda concedida)</t>
  </si>
  <si>
    <t>A.  Movilidades</t>
  </si>
  <si>
    <t>B+C.  Activ. en centro + Recursos (conjunto)</t>
  </si>
  <si>
    <t>D.  Jornada Buenas Prácticas (solo coordinadores)</t>
  </si>
  <si>
    <t>TOTAL JUSTIFICADO</t>
  </si>
  <si>
    <t xml:space="preserve">  6.  REMANENTES NO APLICADOS (Disp. 15ª.2.5 · Art. 94 RD 887/2006)</t>
  </si>
  <si>
    <t>(A)  Importe total concedido:</t>
  </si>
  <si>
    <t>(B)  Justificado – Ayuda Agrupaciones 2025:</t>
  </si>
  <si>
    <t>REMANENTE A REINTEGRAR (A – B):</t>
  </si>
  <si>
    <t xml:space="preserve">  7.  DECLARACIÓN RESPONSABLE Y FIRMA ELECTRÓNICA DEL/LA DIRECTOR/A</t>
  </si>
  <si>
    <t>El/La director/a del centro DECLARA que los gastos recogidos son reales, están acreditados y han sido destinados exclusivamente al proyecto de la agrupación, conforme a la Resolución de Concesión de 12/12/2025 y la normativa reguladora (Ley 38/2003; RD 887/2006). El centro conservará la documentación durante 4 años a partir de la concesión (LGS).</t>
  </si>
  <si>
    <t>Firma electrónica del/la Director/a:</t>
  </si>
  <si>
    <t>Fecha (firma electrónica):</t>
  </si>
  <si>
    <t xml:space="preserve">  LEYENDA</t>
  </si>
  <si>
    <t>Celda de entrada manual</t>
  </si>
  <si>
    <t>Calculado automáticamente · no editable</t>
  </si>
  <si>
    <t>Subtotal/total calculado</t>
  </si>
  <si>
    <t>Fila alternada o sección informativa</t>
  </si>
  <si>
    <t>FIRMA ELECTRÓNICA DEL/LA DIRECTOR/A</t>
  </si>
  <si>
    <t>DNI del/la Director/a:</t>
  </si>
  <si>
    <t>Fecha (DD/MM/YYYY):</t>
  </si>
  <si>
    <t>⚠  Presentación EXCLUSIVAMENTE mediante firma electrónica reconocida (DNIe o certificado FNMT-RCM) a través de la Sede Electrónica del Ministerio (https://sede.educacion.gob.es). No se requiere sello del centro.</t>
  </si>
  <si>
    <t>🖨  IMPRIMIR / EXPORTAR A PDF PARA FIRMA DIGITAL:  Archivo → Exportar → Crear documento PDF/XPS  —  o —  Ctrl+P → Impresora: 'Microsoft Print to PDF' → Imprimir.  Seleccione solo esta hoja (Detalle_Gastos) antes de imprimir.</t>
  </si>
  <si>
    <t>DETALLE DE GASTOS IMPUTADOS A LA ACTIVIDAD SUBVENCIONADA – Agrupaciones Centros Educativos 2025</t>
  </si>
  <si>
    <t>Nº
ORDEN</t>
  </si>
  <si>
    <t>DENOMINACIÓN
DEL ACREEDOR</t>
  </si>
  <si>
    <t>NIF
ACREEDOR</t>
  </si>
  <si>
    <t>Nº DOCUMENTO
(Factura, apunte,
contable u otros)</t>
  </si>
  <si>
    <t>CONCEPTO</t>
  </si>
  <si>
    <t>FECHA
EMISIÓN</t>
  </si>
  <si>
    <t>FECHA
PAGO</t>
  </si>
  <si>
    <t>IMPORTE
TOTAL (€)</t>
  </si>
  <si>
    <t>Fondos
Propios (€)</t>
  </si>
  <si>
    <t>Otras
Subv. (€)</t>
  </si>
  <si>
    <t>Ayuda Agrup.
2025 (€)</t>
  </si>
  <si>
    <t>SUBTOTAL A – MOVILIDADES →</t>
  </si>
  <si>
    <t>Comprobación filas A →  (✅ todas completas · ⚠️ hay filas incompletas)</t>
  </si>
  <si>
    <t>SUBTOTAL B – ACTIVIDADES EN EL CENTRO →</t>
  </si>
  <si>
    <t>Comprobación filas B →</t>
  </si>
  <si>
    <t>SUBTOTAL C – RECURSOS MATERIALES →</t>
  </si>
  <si>
    <t>Comprobación filas C →</t>
  </si>
  <si>
    <t>SUBTOTAL D – JORNADA BP →  (máx. 700,00 €)</t>
  </si>
  <si>
    <t>CONTROL DE LÍMITES PORCENTUALES – Si aparece 🔴 corrija los importes antes de imprimir</t>
  </si>
  <si>
    <t>Límite Mín. (€)</t>
  </si>
  <si>
    <t>Estado</t>
  </si>
  <si>
    <t>B+C  Activ.+Recursos (conjunto 20-30% s/ayuda)</t>
  </si>
  <si>
    <t>D.  Jornada BP</t>
  </si>
  <si>
    <t>700</t>
  </si>
  <si>
    <t>CUMPLIMENTACIÓN FILAS</t>
  </si>
  <si>
    <t>TOTAL GENERAL →</t>
  </si>
  <si>
    <t>FIRMA Y SELLO DEL/LA DIRECTOR/A</t>
  </si>
  <si>
    <t>Nombre del/la Director/a:</t>
  </si>
  <si>
    <t>⚠  Presentación exclusivamente mediante firma electrónica. No se requiere sello del centro.</t>
  </si>
  <si>
    <t xml:space="preserve">  • Correo electrónico: agrupaciones.sgctie@educacion.gob.es</t>
  </si>
  <si>
    <t>PLAZOS CLAVE</t>
  </si>
  <si>
    <t xml:space="preserve">  • Informe de progreso (1er curso): antes del 1 de julio de 2026.</t>
  </si>
  <si>
    <t xml:space="preserve">  • Expediente de justificación final: antes del 1 de noviembre de 2027.</t>
  </si>
  <si>
    <t>INSTRUCCIONES PARA EL CENTRO EDUCATIVO – EXPEDIENTE DE JUSTIFICACIÓN 2025</t>
  </si>
  <si>
    <t>CÓMO FUNCIONA ESTE ARCHIVO</t>
  </si>
  <si>
    <t>PASO 1 – DOBLE ACCESO (hoja Justificación_Centro)</t>
  </si>
  <si>
    <t>PASO 2 – CUMPLIMENTAR LOS GASTOS (hoja Detalle_Gastos)</t>
  </si>
  <si>
    <t>La hoja tiene cuatro secciones. Complete solo las que correspondan a su actividad:</t>
  </si>
  <si>
    <t>⚠️  LÍMITES: No se puede superar el porcentaje máximo de cada partida. Si el indicador de control muestra 🔴 Excede, redistribuya los gastos hasta corregirlo.</t>
  </si>
  <si>
    <t>PASO 3 – VERIFICAR EL RESUMEN (hoja Justificación_Centro, Bloque 5)</t>
  </si>
  <si>
    <t>El semáforo del Bloque 5 resume automáticamente los gastos de Detalle_Gastos. Todos los indicadores deben mostrar ✅ antes de proceder a la impresión.</t>
  </si>
  <si>
    <t>PASO 3 – IDENTIFICACIÓN DEL/LA DIRECTOR/A (hoja Justificación_Centro, Bloque 7)</t>
  </si>
  <si>
    <t xml:space="preserve">  •  NOMBRE COMPLETO del/la Director/a tal como figura en su certificado electrónico (p.ej.: «María García López»). No use abreviaturas ni cargos.</t>
  </si>
  <si>
    <t xml:space="preserve">  •  DNI del/la Director/a: 9 caracteres exactos — 8 dígitos numéricos y 1 letra mayúscula (p.ej.: «12345678Z»). No incluya guiones ni espacios.</t>
  </si>
  <si>
    <t xml:space="preserve">  •  FECHA de la carta: en formato DD/MM/AAAA (p.ej.: «15/06/2027»). Debe coincidir con la fecha en que firma electrónicamente el documento.</t>
  </si>
  <si>
    <t>Una vez introducidos, estos datos se cargan automáticamente en la hoja Detalle_Gastos y, si procede, en la Carta de Reintegro. No es necesario escribirlos en ningún otro sitio.</t>
  </si>
  <si>
    <t>⚠️  Los tres campos de firma son OBLIGATORIOS para que la justificación quede válidamente firmada. El PDF exportado debe incluirlos correctamente cumplimentados.</t>
  </si>
  <si>
    <t>PASO 4 – IMPRIMIR A PDF Y FIRMAR DIGITALMENTE</t>
  </si>
  <si>
    <t xml:space="preserve">  1. Seleccione la pestaña de la hoja a exportar.</t>
  </si>
  <si>
    <t xml:space="preserve">  2. Use el banner azul en la parte superior de la hoja: Archivo → Exportar → Crear documento PDF/XPS, o bien Ctrl+P → Impresora: Microsoft Print to PDF.</t>
  </si>
  <si>
    <t>PASO 5 – REMANENTES (Bloque 6)</t>
  </si>
  <si>
    <t>Si el importe justificado con cargo a la Ayuda Agrupaciones 2025 es inferior al concedido, el Bloque 6 calcula automáticamente el remanente. Debe reintegrarse adjuntando carta de pago (Art. 94 RD 887/2006).</t>
  </si>
  <si>
    <t>ERRORES EN LOS DATOS DEL CENTRO</t>
  </si>
  <si>
    <t>Si detecta un error en sus datos (denominación, CIF, importe concedido…) contacte con el órgano instructor para subsanarlo:</t>
  </si>
  <si>
    <t xml:space="preserve">  • Jornada de Buenas Prácticas: 2.º semestre de 2026 (asistencia obligatoria del coordinador/a).</t>
  </si>
  <si>
    <t>CERTIFICACIÓN FORMATIVA (INTEF) – Por curso completo</t>
  </si>
  <si>
    <t xml:space="preserve">  Miembro del equipo: 30 h · Coordinador/a en el centro: 40 h · Coordinador/a de agrupación: 60 h</t>
  </si>
  <si>
    <t>FUENTE NORMATIVA</t>
  </si>
  <si>
    <t xml:space="preserve">  Resolución de Concesión SEE 12/12/2025 · CSV: OIP_3Z3SRPWKWC5WWD23X9IXNXYCBQLC</t>
  </si>
  <si>
    <t xml:space="preserve">  Ley 38/2003 General de Subvenciones · RD 887/2006 · Orden ECI/1305/2005</t>
  </si>
  <si>
    <t>CARTA DE REINTEGRO VOLUNTARIO — AGRUPACIONES DE CENTROS EDUCATIVOS 2025</t>
  </si>
  <si>
    <t>1.  DATOS DEL CENTRO (autocumplimentados desde el expediente)</t>
  </si>
  <si>
    <t>Denominación:</t>
  </si>
  <si>
    <t>CIF:</t>
  </si>
  <si>
    <t>Código MECD:</t>
  </si>
  <si>
    <t>Nº Solicitud:</t>
  </si>
  <si>
    <t>Resolución de Concesión:</t>
  </si>
  <si>
    <t>OIP_3Z3SRPWKWC5WWD23X9IXNXYCBQLC (SEE 12/12/2025)</t>
  </si>
  <si>
    <t>Aplicación presupuestaria:</t>
  </si>
  <si>
    <t>18.04.322L.489.06</t>
  </si>
  <si>
    <t>Fecha de la carta:</t>
  </si>
  <si>
    <t>2.  IMPORTE DEL REINTEGRO</t>
  </si>
  <si>
    <t>(A)  Importe concedido:</t>
  </si>
  <si>
    <t>(B)  Importe justificado (ayuda):</t>
  </si>
  <si>
    <t>(C)  REMANENTE A REINTEGRAR (A-B):</t>
  </si>
  <si>
    <t>3.  MOTIVO DEL REINTEGRO VOLUNTARIO</t>
  </si>
  <si>
    <t>Motivo (auto):</t>
  </si>
  <si>
    <t>Descripción adicional (si procede):</t>
  </si>
  <si>
    <t>Sobrante JBP no reasignado:</t>
  </si>
  <si>
    <t>4.  CARTA FORMAL AL ÓRGANO INSTRUCTOR (adjuntar firmada electrónicamente)</t>
  </si>
  <si>
    <t>ℹ  Texto generado automáticamente con los datos del expediente. Fírmelo electrónicamente y adjúntelo junto con el resguardo del Modelo 069.</t>
  </si>
  <si>
    <t>NIF del Centro:</t>
  </si>
  <si>
    <t>🖨 IMPRIMIR / EXPORTAR A PDF PARA FIRMA DIGITAL:  Archivo → Exportar → Crear documento PDF/XPS  —  o —  Ctrl+P → Impresora: 'Microsoft Print to PDF' → Imprimir.  Seleccione solo esta hoja (Justificación_Centro) antes de imprimir.</t>
  </si>
  <si>
    <t>Mín. 70% – Máx. 80% según la ayuda concedida. Franja flexible: 10% reasignable entre A y B+C.</t>
  </si>
  <si>
    <t>A. Movilidades y activ. en movilidades</t>
  </si>
  <si>
    <t>B+C. Actividades en centro y Recursos materiales (CONJUNTO)</t>
  </si>
  <si>
    <t>ℹ  Los porcentajes (A: 70-80%, B+C: 20-30%) se calculan SOLO sobre la Ayuda de la convocatoria de Agrupaciones 2025. Los fondos propios y otras subvenciones se registran de forma aislada y NO computan para los límites porcentuales de la Disposición 8ª.2.</t>
  </si>
  <si>
    <t>Incluye el sobrante no asignado de la Jornada de Buenas Pácticas y cualquier diferencia entre el importe concedido y el justificado con cargo a la ayuda. Si el remanente es mayor que 0 €, debe reintegrarse con intereses de demora (art. 90 RD 887/2006). Consulte la pestaña "Carta_Reintegro".</t>
  </si>
  <si>
    <t>Remanente a reintegrar si fuera mayor que 0</t>
  </si>
  <si>
    <r>
      <t xml:space="preserve">▶  Introduzca el Código de Centro (8 dígitos) y el NIF del centro en las celdas amarillas. Los datos </t>
    </r>
    <r>
      <rPr>
        <b/>
        <i/>
        <sz val="10"/>
        <color rgb="FFFF0000"/>
        <rFont val="Arial"/>
        <family val="2"/>
      </rPr>
      <t>cargados</t>
    </r>
    <r>
      <rPr>
        <b/>
        <i/>
        <sz val="9"/>
        <color rgb="FFFF0000"/>
        <rFont val="Arial"/>
        <family val="2"/>
      </rPr>
      <t xml:space="preserve"> solo se mostrarán si la combinación es correcta. En caso de error, contacte con la SGCTIE: </t>
    </r>
    <r>
      <rPr>
        <b/>
        <i/>
        <u/>
        <sz val="9"/>
        <color rgb="FFFF0000"/>
        <rFont val="Arial"/>
        <family val="2"/>
      </rPr>
      <t xml:space="preserve">agrupaciones.sgctie@educacion.gob.es </t>
    </r>
  </si>
  <si>
    <t>Todas las casillas de cada fila de gasto son OBLIGATORIAS y han de ser cumplimentadas. Los importes de las columnas K+L+M deben sumar el total de columna J. No se permite superar los límites porcentuales de la Disp. 8ª.2.
Para añadir más filas e introducir más datos, incluya estas colcándose sobre una fila y haciendo click con el botón derecho del ratón  en "insertar" tantas veces como necesite.</t>
  </si>
  <si>
    <t xml:space="preserve">Disp. 15ª Resolución Concesión SEE 12/12/2025 </t>
  </si>
  <si>
    <t>ℹ  Los intereses de demora serán calculados por el órgano instructor conforme al tipo vigente en la Ley de Presupuestos Generales del Estado. El centro recibirá notificación del importe exacto.</t>
  </si>
  <si>
    <t>Este libro de Excel es su expediente oficial de justificación de gastos de la ayuda recibida en la Convocatoria de Agrupaciones de Centros Educativos 2025. Tiene dos  o tres hojas (en caso de haber remanentes) que debe cumplimentar y entregar: "Justificación_Centro" (portada del expediente) , "Detalle_Gastos" (relación de gastos) y, en su caso, "Carta_Reintegro".</t>
  </si>
  <si>
    <t>Introduzca el Código de su centro (8 dígitos) y el NIF en las casillas amarillas. El indicador de estado mostrará ✅ ACCESO CORRECTO cuando la combinación sea válida. Si no conoce su Código, descárguelo en: https://www.educacion.gob.es/centros/ → Registro Estatal de Centros Docentes.</t>
  </si>
  <si>
    <t>Si comparte NIF con otros centros de su CC.AA. (Andalucía, Canarias, País Vasco), el sistema utiliza el Código de Centro para identificarle de forma única.</t>
  </si>
  <si>
    <t xml:space="preserve">  A)  MOVILIDADES: desplazamientos a CC.AA. distintas a la suya. Incluye transporte, alojamiento, manutención, seguros, farmacia, entradas, etc. Límite: mínimo 70% – máximo 80% del importe concedido.</t>
  </si>
  <si>
    <t xml:space="preserve">  B)  ACTIVIDADES EN EL CENTRO: gastos dentro de su CC.AA. Incluye reuniones, desplazamientos locales, entradas culturales, colaboraciones, etc. Límite (asociado conjuntamente a actividades y recursos): mínimo 20% – máximo 30%.</t>
  </si>
  <si>
    <t xml:space="preserve">  C)  RECURSOS MATERIALES: material de consumo vinculado al proyecto. Incluye material para exposiciones, impresos, suscripciones/licencias, etc. PROHIBIDO: equipamiento técnico y bienes inventariables y obras de remodelación del centro. Comparte límite con sección B.</t>
  </si>
  <si>
    <t xml:space="preserve">  D)  JORNADA BUENAS PRÁCTICAS: solo si es centro COORDINADOR. Máximo 700 €, para una sola persona que ha de coincidir con el coordinador/a de la agrupación para transporte: 2 noches de alojamiento y 3 días manutención del coordinador/a al encuentro presencial del 2.º semestre 2026. Si no gasta los 700 €, el sobrante puede añadirlo en las secciones A o B/C (columna M: Ayuda Agrup. 2025). Si tampoco allí se justifica, pasará automáticamente a remanente.</t>
  </si>
  <si>
    <t>⚠️  CAMPOS OBLIGATORIOS: Todas las casillas de cada fila de gasto son obligatorias. La hoja avisa si hay filas incompletas. No imprima hasta que todos los indicadores muestren ✅.</t>
  </si>
  <si>
    <r>
      <t>En la hoja Justificación_Centro, desplácese hasta el Bloque 7 (parte inferior). Encontrará tres casillas amarillas qu</t>
    </r>
    <r>
      <rPr>
        <b/>
        <sz val="10"/>
        <color rgb="FF000000"/>
        <rFont val="Calibri"/>
        <family val="2"/>
        <scheme val="minor"/>
      </rPr>
      <t xml:space="preserve">e DEBE </t>
    </r>
    <r>
      <rPr>
        <sz val="10"/>
        <color rgb="FF000000"/>
        <rFont val="Calibri"/>
        <family val="2"/>
        <scheme val="minor"/>
      </rPr>
      <t>rellenar obligatoriamente antes de firmar:</t>
    </r>
  </si>
  <si>
    <t>⚠️  CÓDIGO DE CENTRO (Bloque 1): Si su código empieza por cero (p.ej. 08053406), escríbalo incluyendo ese cero inicial. El libro lo reconocerá correctamente siempre que introduzca los 8 dígitos completos.</t>
  </si>
  <si>
    <t>Debe entregar en PDF firmado digitalmente tanto la hoja "Justificación_Centro" como la hoja "Detalle_Gastos" y, en su caso, la "Carta_Reintegro" . Siga estos pasos para cada una:</t>
  </si>
  <si>
    <t xml:space="preserve">  3. Asegúrese de seleccionar "Hoja activa" (no todo el libro).</t>
  </si>
  <si>
    <t xml:space="preserve">  4. Una vez generado el PDF, fírmelo digitalmente con su certificado electrónico </t>
  </si>
  <si>
    <t>No modifique los datos por su cuenta: las celdas están protegidas.</t>
  </si>
  <si>
    <r>
      <rPr>
        <b/>
        <sz val="14"/>
        <color rgb="FFFF0000"/>
        <rFont val="Calibri"/>
        <family val="2"/>
        <scheme val="minor"/>
      </rPr>
      <t>A.  MOVILIDADES –</t>
    </r>
    <r>
      <rPr>
        <b/>
        <sz val="9"/>
        <color rgb="FFFFFFFF"/>
        <rFont val="Calibri"/>
        <family val="2"/>
        <scheme val="minor"/>
      </rPr>
      <t xml:space="preserve"> Gastos por desplazamientos a CC.AA. distintas. Incluye: transporte, alojamiento, manutención, seguros de viaje, transporte público, gastos médicos/farmacéuticos, entradas, etc.. Disp. 8ª.2: mínimo 70% – máximo 80% del importe concedido. No se permitirá registrar gastos que superen el 80% del importe concedido.</t>
    </r>
  </si>
  <si>
    <r>
      <rPr>
        <b/>
        <sz val="14"/>
        <color rgb="FFFF0000"/>
        <rFont val="Calibri"/>
        <family val="2"/>
        <scheme val="minor"/>
      </rPr>
      <t>B.  ACTIVIDADES EN EL CENTRO</t>
    </r>
    <r>
      <rPr>
        <b/>
        <sz val="9"/>
        <color rgb="FFFFFFFF"/>
        <rFont val="Calibri"/>
        <family val="2"/>
        <scheme val="minor"/>
      </rPr>
      <t xml:space="preserve"> – Gastos en la propia CC.AA. Incluye: reuniones internas, desplazamientos locales, entradas culturales, colaboraciones externas, etc.. Disp. 8ª.2: mínimo 20% – máximo 30% del importe concedido.</t>
    </r>
  </si>
  <si>
    <r>
      <rPr>
        <b/>
        <sz val="14"/>
        <color rgb="FFFF0000"/>
        <rFont val="Calibri"/>
        <family val="2"/>
        <scheme val="minor"/>
      </rPr>
      <t>C.  RECURSOS MATERIALES –</t>
    </r>
    <r>
      <rPr>
        <b/>
        <sz val="9"/>
        <color rgb="FFFFFFFF"/>
        <rFont val="Calibri"/>
        <family val="2"/>
        <scheme val="minor"/>
      </rPr>
      <t xml:space="preserve"> Bienes de consumo vinculados al proyecto. Incluye: material impreso, reprografía, suscripciones/licencias digitales, material didáctico fungible. PROHIBIDO: equipamiento técnico o bienes inventariables, ni gastos asociados a obras de construcción o remodelación del centro. Disp. 8ª.2: el límite 20-30% es CONJUNTO con la sección B.</t>
    </r>
  </si>
  <si>
    <r>
      <rPr>
        <b/>
        <sz val="14"/>
        <color rgb="FFFF0000"/>
        <rFont val="Calibri"/>
        <family val="2"/>
        <scheme val="minor"/>
      </rPr>
      <t>D.  JORNADA DE BUENAS PRÁCTICAS (JBP) –</t>
    </r>
    <r>
      <rPr>
        <b/>
        <sz val="9"/>
        <color rgb="FFFFFFFF"/>
        <rFont val="Calibri"/>
        <family val="2"/>
        <scheme val="minor"/>
      </rPr>
      <t xml:space="preserve"> EXCLUSIVO PARA CENTROS COORDINADORES. Máximo de 700 € para: transporte al lugar de celebración del evento (ida/vuelta), alojamiento en el lugar de celebración del evento (máx. 2 noches) y manutención (máx. 3 días) del/la coordinador/a. </t>
    </r>
    <r>
      <rPr>
        <b/>
        <u/>
        <sz val="9"/>
        <color rgb="FFFF0000"/>
        <rFont val="Calibri"/>
        <family val="2"/>
        <scheme val="minor"/>
      </rPr>
      <t>Centros COORDINADOS: NO cumplimentar esta sección.</t>
    </r>
    <r>
      <rPr>
        <b/>
        <sz val="9"/>
        <color rgb="FFFFFFFF"/>
        <rFont val="Calibri"/>
        <family val="2"/>
        <scheme val="minor"/>
      </rPr>
      <t xml:space="preserve"> El sobrante no aplicado de este gasto puede reasignarse a A, B o C, o pasa a remanente.</t>
    </r>
  </si>
  <si>
    <t>REFERENCIA EN LA MEMORIA DE
JUSTIFICACIÓN</t>
  </si>
  <si>
    <t>NOMBRE MOVILIDAD</t>
  </si>
  <si>
    <t>NOMBRE 
ACTIVIDAD</t>
  </si>
  <si>
    <t>NOMBRE RECURSO</t>
  </si>
  <si>
    <t xml:space="preserve">NOMBRE </t>
  </si>
  <si>
    <t>Sobrante de la Joirnada de Buenas Prácticas disponible para reasignar a A, B o C → (si es mayor que cero, inclúyalo en la sección A, B o C como «Ayuda Agrup. 2025» col.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</si>
</sst>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#,##0.00&quot; €&quot;;\(#,##0.00&quot; €)&quot;;\-"/>
    <numFmt numFmtId="166" formatCode="#,##0.000&quot; €&quot;;\(#,##0.000&quot; €)&quot;;\-"/>
    <numFmt numFmtId="167" formatCode="m/d/yyyy"/>
    <numFmt numFmtId="168" formatCode="#,##0.00&quot; €&quot;"/>
  </numFmts>
  <fonts count="69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0"/>
      <color rgb="FFFFFFFF"/>
      <name val="Arial"/>
      <family val="2"/>
      <charset val="1"/>
    </font>
    <font>
      <b/>
      <sz val="9"/>
      <color rgb="FFFFFFFF"/>
      <name val="Arial"/>
      <family val="2"/>
      <charset val="1"/>
    </font>
    <font>
      <sz val="9"/>
      <color rgb="FF000000"/>
      <name val="Arial"/>
      <family val="2"/>
      <charset val="1"/>
    </font>
    <font>
      <i/>
      <sz val="9"/>
      <color rgb="FF0070C0"/>
      <name val="Arial"/>
      <family val="2"/>
      <charset val="1"/>
    </font>
    <font>
      <sz val="9"/>
      <color rgb="FF595959"/>
      <name val="Arial"/>
      <family val="2"/>
      <charset val="1"/>
    </font>
    <font>
      <i/>
      <sz val="8"/>
      <color rgb="FF595959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1"/>
      <color rgb="FF0070C0"/>
      <name val="Arial"/>
      <family val="2"/>
      <charset val="1"/>
    </font>
    <font>
      <i/>
      <sz val="8"/>
      <color rgb="FF0070C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i/>
      <sz val="10"/>
      <color rgb="FF006100"/>
      <name val="Arial"/>
      <family val="2"/>
      <charset val="1"/>
    </font>
    <font>
      <sz val="10"/>
      <color rgb="FF0070C0"/>
      <name val="Arial"/>
      <family val="2"/>
      <charset val="1"/>
    </font>
    <font>
      <sz val="10"/>
      <color rgb="FF006100"/>
      <name val="Arial"/>
      <family val="2"/>
      <charset val="1"/>
    </font>
    <font>
      <b/>
      <sz val="10"/>
      <color rgb="FF006100"/>
      <name val="Arial"/>
      <family val="2"/>
      <charset val="1"/>
    </font>
    <font>
      <i/>
      <sz val="9"/>
      <color rgb="FFC00000"/>
      <name val="Arial"/>
      <family val="2"/>
      <charset val="1"/>
    </font>
    <font>
      <i/>
      <sz val="8"/>
      <color rgb="FF1F3864"/>
      <name val="Calibri"/>
      <charset val="1"/>
    </font>
    <font>
      <b/>
      <sz val="11"/>
      <color rgb="FFC00000"/>
      <name val="Arial"/>
      <family val="2"/>
      <charset val="1"/>
    </font>
    <font>
      <i/>
      <sz val="10"/>
      <color rgb="FF0070C0"/>
      <name val="Arial"/>
      <family val="2"/>
      <charset val="1"/>
    </font>
    <font>
      <b/>
      <sz val="9"/>
      <color rgb="FF000000"/>
      <name val="Arial"/>
      <family val="2"/>
      <charset val="1"/>
    </font>
    <font>
      <i/>
      <sz val="8"/>
      <color rgb="FFC00000"/>
      <name val="Calibri"/>
      <charset val="1"/>
    </font>
    <font>
      <b/>
      <sz val="13"/>
      <color rgb="FFFFD700"/>
      <name val="Calibri"/>
      <charset val="1"/>
    </font>
    <font>
      <b/>
      <sz val="11"/>
      <color rgb="FF000000"/>
      <name val="Calibri"/>
      <charset val="1"/>
    </font>
    <font>
      <b/>
      <sz val="10"/>
      <color rgb="FFFFFFFF"/>
      <name val="Calibri"/>
      <charset val="1"/>
    </font>
    <font>
      <b/>
      <sz val="9"/>
      <color rgb="FF000000"/>
      <name val="Calibri"/>
      <charset val="1"/>
    </font>
    <font>
      <sz val="9"/>
      <color rgb="FF1F3864"/>
      <name val="Calibri"/>
      <charset val="1"/>
    </font>
    <font>
      <b/>
      <sz val="9"/>
      <color rgb="FFC00000"/>
      <name val="Calibri"/>
      <charset val="1"/>
    </font>
    <font>
      <b/>
      <sz val="11"/>
      <color rgb="FFC00000"/>
      <name val="Calibri"/>
      <charset val="1"/>
    </font>
    <font>
      <sz val="9"/>
      <color rgb="FF000000"/>
      <name val="Calibri"/>
      <charset val="1"/>
    </font>
    <font>
      <sz val="11"/>
      <color rgb="FF1F3864"/>
      <name val="Calibri"/>
      <charset val="1"/>
    </font>
    <font>
      <i/>
      <sz val="8"/>
      <color rgb="FF375623"/>
      <name val="Calibri"/>
      <charset val="1"/>
    </font>
    <font>
      <b/>
      <i/>
      <sz val="9"/>
      <color rgb="FFFF0000"/>
      <name val="Arial"/>
      <family val="2"/>
    </font>
    <font>
      <b/>
      <i/>
      <sz val="8"/>
      <color rgb="FFFF0000"/>
      <name val="Calibri"/>
      <family val="2"/>
    </font>
    <font>
      <b/>
      <sz val="9"/>
      <color rgb="FF000000"/>
      <name val="Arial"/>
      <family val="2"/>
    </font>
    <font>
      <b/>
      <i/>
      <sz val="10"/>
      <color rgb="FFFF0000"/>
      <name val="Arial"/>
      <family val="2"/>
    </font>
    <font>
      <b/>
      <i/>
      <u/>
      <sz val="9"/>
      <color rgb="FFFF0000"/>
      <name val="Arial"/>
      <family val="2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1"/>
      <name val="Calibri"/>
      <family val="2"/>
    </font>
    <font>
      <i/>
      <sz val="8"/>
      <name val="Calibri"/>
      <family val="2"/>
    </font>
    <font>
      <b/>
      <sz val="12"/>
      <color rgb="FFFFFFFF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9"/>
      <color rgb="FF0070C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b/>
      <sz val="10"/>
      <color rgb="FF4A235A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i/>
      <sz val="1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Arial"/>
      <family val="2"/>
      <charset val="1"/>
    </font>
  </fonts>
  <fills count="28">
    <fill>
      <patternFill patternType="none"/>
    </fill>
    <fill>
      <patternFill patternType="gray125"/>
    </fill>
    <fill>
      <patternFill patternType="solid">
        <fgColor rgb="FFC00000"/>
        <bgColor rgb="FF800000"/>
      </patternFill>
    </fill>
    <fill>
      <patternFill patternType="solid">
        <fgColor rgb="FF1F3864"/>
        <bgColor rgb="FF4B2666"/>
      </patternFill>
    </fill>
    <fill>
      <patternFill patternType="solid">
        <fgColor rgb="FF595959"/>
        <bgColor rgb="FF375623"/>
      </patternFill>
    </fill>
    <fill>
      <patternFill patternType="solid">
        <fgColor rgb="FFFFFFFF"/>
        <bgColor rgb="FFF2F2F2"/>
      </patternFill>
    </fill>
    <fill>
      <patternFill patternType="solid">
        <fgColor rgb="FFC6EFCE"/>
        <bgColor rgb="FFE2EFDA"/>
      </patternFill>
    </fill>
    <fill>
      <patternFill patternType="solid">
        <fgColor rgb="FFF2F2F2"/>
        <bgColor rgb="FFE2EFDA"/>
      </patternFill>
    </fill>
    <fill>
      <patternFill patternType="solid">
        <fgColor rgb="FFBDD7EE"/>
        <bgColor rgb="FFC6EFCE"/>
      </patternFill>
    </fill>
    <fill>
      <patternFill patternType="solid">
        <fgColor rgb="FF2E75B6"/>
        <bgColor rgb="FF0070C0"/>
      </patternFill>
    </fill>
    <fill>
      <patternFill patternType="solid">
        <fgColor rgb="FFFFFF99"/>
        <bgColor rgb="FFFFEB9C"/>
      </patternFill>
    </fill>
    <fill>
      <patternFill patternType="solid">
        <fgColor rgb="FFE2EFDA"/>
        <bgColor rgb="FFDEEAF1"/>
      </patternFill>
    </fill>
    <fill>
      <patternFill patternType="solid">
        <fgColor rgb="FF4A235A"/>
        <bgColor rgb="FF4B2666"/>
      </patternFill>
    </fill>
    <fill>
      <patternFill patternType="solid">
        <fgColor rgb="FFDEEAF1"/>
        <bgColor rgb="FFE2EFDA"/>
      </patternFill>
    </fill>
    <fill>
      <patternFill patternType="solid">
        <fgColor rgb="FFFCE4D6"/>
        <bgColor rgb="FFFFE0E0"/>
      </patternFill>
    </fill>
    <fill>
      <patternFill patternType="solid">
        <fgColor rgb="FF375623"/>
        <bgColor rgb="FF595959"/>
      </patternFill>
    </fill>
    <fill>
      <patternFill patternType="solid">
        <fgColor rgb="FF843C0C"/>
        <bgColor rgb="FF993366"/>
      </patternFill>
    </fill>
    <fill>
      <patternFill patternType="solid">
        <fgColor rgb="FF006100"/>
        <bgColor rgb="FF375623"/>
      </patternFill>
    </fill>
    <fill>
      <patternFill patternType="solid">
        <fgColor rgb="FFFFEB9C"/>
        <bgColor rgb="FFFFFF99"/>
      </patternFill>
    </fill>
    <fill>
      <patternFill patternType="solid">
        <fgColor rgb="FFFFE0E0"/>
        <bgColor rgb="FFFCE4D6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00B0F0"/>
        <bgColor rgb="FF4B2666"/>
      </patternFill>
    </fill>
    <fill>
      <patternFill patternType="solid">
        <fgColor rgb="FFC00000"/>
        <bgColor rgb="FF0070C0"/>
      </patternFill>
    </fill>
    <fill>
      <patternFill patternType="solid">
        <fgColor rgb="FFFF0000"/>
        <bgColor rgb="FF0070C0"/>
      </patternFill>
    </fill>
    <fill>
      <patternFill patternType="solid">
        <fgColor theme="0"/>
        <bgColor rgb="FF0070C0"/>
      </patternFill>
    </fill>
    <fill>
      <patternFill patternType="solid">
        <fgColor theme="0"/>
        <bgColor rgb="FF4B2666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C55A11"/>
      </left>
      <right/>
      <top style="thin">
        <color rgb="FFC55A11"/>
      </top>
      <bottom style="thin">
        <color rgb="FFC55A1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2E75B6"/>
      </left>
      <right/>
      <top style="thin">
        <color rgb="FF2E75B6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E75B6"/>
      </left>
      <right/>
      <top/>
      <bottom/>
      <diagonal/>
    </border>
    <border>
      <left/>
      <right/>
      <top style="thin">
        <color rgb="FF2E75B6"/>
      </top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3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center" wrapText="1"/>
    </xf>
    <xf numFmtId="164" fontId="5" fillId="6" borderId="2" xfId="0" applyNumberFormat="1" applyFont="1" applyFill="1" applyBorder="1" applyAlignment="1">
      <alignment horizontal="left" vertical="center" wrapText="1"/>
    </xf>
    <xf numFmtId="165" fontId="4" fillId="5" borderId="2" xfId="0" applyNumberFormat="1" applyFont="1" applyFill="1" applyBorder="1" applyAlignment="1">
      <alignment horizontal="center" vertical="center" wrapText="1"/>
    </xf>
    <xf numFmtId="2" fontId="4" fillId="5" borderId="2" xfId="0" applyNumberFormat="1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left" vertical="center" wrapText="1"/>
    </xf>
    <xf numFmtId="165" fontId="4" fillId="7" borderId="2" xfId="0" applyNumberFormat="1" applyFont="1" applyFill="1" applyBorder="1" applyAlignment="1">
      <alignment horizontal="center" vertical="center" wrapText="1"/>
    </xf>
    <xf numFmtId="2" fontId="4" fillId="7" borderId="2" xfId="0" applyNumberFormat="1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left" vertical="center" wrapText="1"/>
    </xf>
    <xf numFmtId="165" fontId="8" fillId="8" borderId="2" xfId="0" applyNumberFormat="1" applyFont="1" applyFill="1" applyBorder="1" applyAlignment="1">
      <alignment horizontal="right" vertical="center" wrapText="1"/>
    </xf>
    <xf numFmtId="49" fontId="10" fillId="10" borderId="2" xfId="0" applyNumberFormat="1" applyFont="1" applyFill="1" applyBorder="1" applyProtection="1">
      <protection locked="0"/>
    </xf>
    <xf numFmtId="0" fontId="10" fillId="10" borderId="2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>
      <alignment horizontal="center" vertical="center" wrapText="1"/>
    </xf>
    <xf numFmtId="10" fontId="13" fillId="7" borderId="2" xfId="0" applyNumberFormat="1" applyFont="1" applyFill="1" applyBorder="1" applyAlignment="1">
      <alignment horizontal="right" vertical="center" wrapText="1"/>
    </xf>
    <xf numFmtId="10" fontId="13" fillId="5" borderId="2" xfId="0" applyNumberFormat="1" applyFont="1" applyFill="1" applyBorder="1" applyAlignment="1">
      <alignment horizontal="right" vertical="center" wrapText="1"/>
    </xf>
    <xf numFmtId="10" fontId="8" fillId="8" borderId="2" xfId="0" applyNumberFormat="1" applyFont="1" applyFill="1" applyBorder="1" applyAlignment="1">
      <alignment horizontal="right" vertical="center" wrapText="1"/>
    </xf>
    <xf numFmtId="165" fontId="13" fillId="7" borderId="2" xfId="0" applyNumberFormat="1" applyFont="1" applyFill="1" applyBorder="1" applyAlignment="1">
      <alignment horizontal="right" vertical="center" wrapText="1"/>
    </xf>
    <xf numFmtId="165" fontId="13" fillId="5" borderId="2" xfId="0" applyNumberFormat="1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165" fontId="13" fillId="11" borderId="2" xfId="0" applyNumberFormat="1" applyFont="1" applyFill="1" applyBorder="1" applyAlignment="1">
      <alignment horizontal="right" vertical="center" wrapText="1"/>
    </xf>
    <xf numFmtId="0" fontId="8" fillId="7" borderId="2" xfId="0" applyFont="1" applyFill="1" applyBorder="1" applyAlignment="1">
      <alignment horizontal="center" vertical="center" wrapText="1"/>
    </xf>
    <xf numFmtId="165" fontId="12" fillId="8" borderId="2" xfId="0" applyNumberFormat="1" applyFont="1" applyFill="1" applyBorder="1" applyAlignment="1">
      <alignment horizontal="right" vertical="center" wrapText="1"/>
    </xf>
    <xf numFmtId="0" fontId="12" fillId="8" borderId="2" xfId="0" applyFont="1" applyFill="1" applyBorder="1" applyAlignment="1">
      <alignment horizontal="center" vertical="center" wrapText="1"/>
    </xf>
    <xf numFmtId="0" fontId="0" fillId="10" borderId="2" xfId="0" applyFill="1" applyBorder="1"/>
    <xf numFmtId="0" fontId="0" fillId="11" borderId="2" xfId="0" applyFill="1" applyBorder="1"/>
    <xf numFmtId="0" fontId="0" fillId="8" borderId="2" xfId="0" applyFill="1" applyBorder="1"/>
    <xf numFmtId="0" fontId="0" fillId="14" borderId="2" xfId="0" applyFill="1" applyBorder="1"/>
    <xf numFmtId="0" fontId="0" fillId="7" borderId="2" xfId="0" applyFill="1" applyBorder="1"/>
    <xf numFmtId="0" fontId="0" fillId="3" borderId="0" xfId="0" applyFill="1"/>
    <xf numFmtId="0" fontId="27" fillId="13" borderId="5" xfId="0" applyFont="1" applyFill="1" applyBorder="1"/>
    <xf numFmtId="0" fontId="27" fillId="5" borderId="5" xfId="0" applyFont="1" applyFill="1" applyBorder="1"/>
    <xf numFmtId="0" fontId="29" fillId="19" borderId="5" xfId="0" applyFont="1" applyFill="1" applyBorder="1"/>
    <xf numFmtId="0" fontId="31" fillId="5" borderId="5" xfId="0" applyFont="1" applyFill="1" applyBorder="1"/>
    <xf numFmtId="0" fontId="27" fillId="20" borderId="5" xfId="0" applyFont="1" applyFill="1" applyBorder="1"/>
    <xf numFmtId="0" fontId="41" fillId="26" borderId="0" xfId="0" applyFont="1" applyFill="1"/>
    <xf numFmtId="0" fontId="1" fillId="0" borderId="0" xfId="0" applyFont="1"/>
    <xf numFmtId="0" fontId="44" fillId="3" borderId="0" xfId="0" applyFont="1" applyFill="1"/>
    <xf numFmtId="0" fontId="45" fillId="0" borderId="0" xfId="0" applyFont="1" applyAlignment="1">
      <alignment vertical="top" wrapText="1"/>
    </xf>
    <xf numFmtId="0" fontId="46" fillId="0" borderId="0" xfId="0" applyFont="1"/>
    <xf numFmtId="0" fontId="44" fillId="9" borderId="0" xfId="0" applyFont="1" applyFill="1"/>
    <xf numFmtId="0" fontId="47" fillId="0" borderId="0" xfId="0" applyFont="1" applyAlignment="1">
      <alignment vertical="top" wrapText="1"/>
    </xf>
    <xf numFmtId="0" fontId="45" fillId="0" borderId="0" xfId="0" applyFont="1" applyAlignment="1">
      <alignment wrapText="1"/>
    </xf>
    <xf numFmtId="0" fontId="48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47" fillId="0" borderId="0" xfId="0" applyFont="1" applyAlignment="1">
      <alignment wrapText="1"/>
    </xf>
    <xf numFmtId="0" fontId="45" fillId="0" borderId="0" xfId="0" applyFont="1"/>
    <xf numFmtId="0" fontId="46" fillId="7" borderId="2" xfId="0" applyFont="1" applyFill="1" applyBorder="1" applyAlignment="1">
      <alignment horizontal="center" vertical="center" wrapText="1"/>
    </xf>
    <xf numFmtId="0" fontId="55" fillId="10" borderId="2" xfId="0" applyFont="1" applyFill="1" applyBorder="1" applyAlignment="1" applyProtection="1">
      <alignment horizontal="left" vertical="center" wrapText="1"/>
      <protection locked="0"/>
    </xf>
    <xf numFmtId="167" fontId="55" fillId="10" borderId="2" xfId="0" applyNumberFormat="1" applyFont="1" applyFill="1" applyBorder="1" applyAlignment="1" applyProtection="1">
      <alignment horizontal="left" vertical="center" wrapText="1"/>
      <protection locked="0"/>
    </xf>
    <xf numFmtId="165" fontId="55" fillId="10" borderId="2" xfId="0" applyNumberFormat="1" applyFont="1" applyFill="1" applyBorder="1" applyAlignment="1" applyProtection="1">
      <alignment horizontal="left" vertical="center" wrapText="1"/>
      <protection locked="0"/>
    </xf>
    <xf numFmtId="165" fontId="55" fillId="10" borderId="2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wrapText="1"/>
    </xf>
    <xf numFmtId="0" fontId="46" fillId="5" borderId="2" xfId="0" applyFont="1" applyFill="1" applyBorder="1" applyAlignment="1">
      <alignment horizontal="center" vertical="center" wrapText="1"/>
    </xf>
    <xf numFmtId="165" fontId="44" fillId="22" borderId="2" xfId="0" applyNumberFormat="1" applyFont="1" applyFill="1" applyBorder="1" applyAlignment="1">
      <alignment horizontal="right" vertical="center" wrapText="1"/>
    </xf>
    <xf numFmtId="165" fontId="44" fillId="15" borderId="2" xfId="0" applyNumberFormat="1" applyFont="1" applyFill="1" applyBorder="1" applyAlignment="1">
      <alignment horizontal="right" vertical="center" wrapText="1"/>
    </xf>
    <xf numFmtId="165" fontId="44" fillId="16" borderId="2" xfId="0" applyNumberFormat="1" applyFont="1" applyFill="1" applyBorder="1" applyAlignment="1">
      <alignment horizontal="right" vertical="center" wrapText="1"/>
    </xf>
    <xf numFmtId="0" fontId="57" fillId="7" borderId="2" xfId="0" applyFont="1" applyFill="1" applyBorder="1" applyAlignment="1">
      <alignment horizontal="center" vertical="center" wrapText="1"/>
    </xf>
    <xf numFmtId="0" fontId="55" fillId="10" borderId="2" xfId="0" applyFont="1" applyFill="1" applyBorder="1" applyProtection="1">
      <protection locked="0"/>
    </xf>
    <xf numFmtId="0" fontId="46" fillId="7" borderId="2" xfId="0" applyFont="1" applyFill="1" applyBorder="1" applyProtection="1">
      <protection locked="0"/>
    </xf>
    <xf numFmtId="0" fontId="57" fillId="5" borderId="2" xfId="0" applyFont="1" applyFill="1" applyBorder="1" applyAlignment="1">
      <alignment horizontal="center" vertical="center" wrapText="1"/>
    </xf>
    <xf numFmtId="0" fontId="46" fillId="5" borderId="2" xfId="0" applyFont="1" applyFill="1" applyBorder="1" applyProtection="1">
      <protection locked="0"/>
    </xf>
    <xf numFmtId="165" fontId="44" fillId="12" borderId="2" xfId="0" applyNumberFormat="1" applyFont="1" applyFill="1" applyBorder="1" applyAlignment="1">
      <alignment horizontal="right" vertical="center" wrapText="1"/>
    </xf>
    <xf numFmtId="165" fontId="61" fillId="3" borderId="2" xfId="0" applyNumberFormat="1" applyFont="1" applyFill="1" applyBorder="1" applyAlignment="1">
      <alignment horizontal="right" vertical="center" wrapText="1"/>
    </xf>
    <xf numFmtId="0" fontId="63" fillId="26" borderId="2" xfId="0" applyFont="1" applyFill="1" applyBorder="1" applyAlignment="1">
      <alignment horizontal="center" vertical="center" wrapText="1"/>
    </xf>
    <xf numFmtId="0" fontId="64" fillId="0" borderId="0" xfId="0" applyFont="1"/>
    <xf numFmtId="0" fontId="65" fillId="27" borderId="0" xfId="0" applyFont="1" applyFill="1"/>
    <xf numFmtId="0" fontId="48" fillId="26" borderId="2" xfId="0" applyFont="1" applyFill="1" applyBorder="1" applyAlignment="1">
      <alignment horizontal="center" vertical="center" wrapText="1"/>
    </xf>
    <xf numFmtId="0" fontId="68" fillId="26" borderId="2" xfId="0" applyFont="1" applyFill="1" applyBorder="1" applyAlignment="1">
      <alignment horizontal="center" vertical="center" wrapText="1"/>
    </xf>
    <xf numFmtId="0" fontId="43" fillId="17" borderId="1" xfId="0" applyFont="1" applyFill="1" applyBorder="1" applyAlignment="1">
      <alignment horizontal="center" vertical="center" wrapText="1"/>
    </xf>
    <xf numFmtId="0" fontId="7" fillId="0" borderId="1" xfId="0" applyFont="1" applyBorder="1"/>
    <xf numFmtId="0" fontId="8" fillId="8" borderId="1" xfId="0" applyFont="1" applyFill="1" applyBorder="1" applyAlignment="1">
      <alignment horizontal="right" vertical="center" wrapText="1"/>
    </xf>
    <xf numFmtId="0" fontId="2" fillId="2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39" fillId="25" borderId="1" xfId="0" applyFont="1" applyFill="1" applyBorder="1" applyAlignment="1">
      <alignment horizontal="center" vertical="center" wrapText="1"/>
    </xf>
    <xf numFmtId="0" fontId="40" fillId="26" borderId="1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4" fillId="11" borderId="1" xfId="0" applyFont="1" applyFill="1" applyBorder="1" applyAlignment="1">
      <alignment horizontal="left" vertical="center" wrapText="1"/>
    </xf>
    <xf numFmtId="2" fontId="14" fillId="11" borderId="1" xfId="0" applyNumberFormat="1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left" vertical="center" wrapText="1"/>
    </xf>
    <xf numFmtId="165" fontId="16" fillId="11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left" vertical="center" wrapText="1"/>
    </xf>
    <xf numFmtId="165" fontId="17" fillId="11" borderId="1" xfId="0" applyNumberFormat="1" applyFont="1" applyFill="1" applyBorder="1" applyAlignment="1">
      <alignment horizontal="right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18" fillId="5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right" vertical="center" wrapText="1"/>
    </xf>
    <xf numFmtId="0" fontId="35" fillId="13" borderId="8" xfId="0" applyFont="1" applyFill="1" applyBorder="1" applyAlignment="1">
      <alignment horizontal="left" vertical="top" wrapText="1"/>
    </xf>
    <xf numFmtId="0" fontId="19" fillId="13" borderId="8" xfId="0" applyFont="1" applyFill="1" applyBorder="1" applyAlignment="1">
      <alignment horizontal="left" vertical="top" wrapText="1"/>
    </xf>
    <xf numFmtId="0" fontId="12" fillId="14" borderId="1" xfId="0" applyFont="1" applyFill="1" applyBorder="1" applyAlignment="1">
      <alignment horizontal="left" vertical="center" wrapText="1"/>
    </xf>
    <xf numFmtId="166" fontId="20" fillId="14" borderId="1" xfId="0" applyNumberFormat="1" applyFont="1" applyFill="1" applyBorder="1" applyAlignment="1">
      <alignment horizontal="right" vertical="center" wrapText="1"/>
    </xf>
    <xf numFmtId="0" fontId="36" fillId="7" borderId="3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0" fillId="5" borderId="2" xfId="0" applyFill="1" applyBorder="1"/>
    <xf numFmtId="0" fontId="0" fillId="5" borderId="1" xfId="0" applyFill="1" applyBorder="1"/>
    <xf numFmtId="0" fontId="23" fillId="7" borderId="1" xfId="0" applyFont="1" applyFill="1" applyBorder="1" applyAlignment="1">
      <alignment horizontal="left" vertical="center" wrapText="1"/>
    </xf>
    <xf numFmtId="0" fontId="21" fillId="10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left" vertical="center" wrapText="1"/>
    </xf>
    <xf numFmtId="0" fontId="0" fillId="10" borderId="1" xfId="0" applyFill="1" applyBorder="1" applyProtection="1">
      <protection locked="0"/>
    </xf>
    <xf numFmtId="49" fontId="0" fillId="10" borderId="1" xfId="0" applyNumberFormat="1" applyFill="1" applyBorder="1" applyProtection="1">
      <protection locked="0"/>
    </xf>
    <xf numFmtId="0" fontId="44" fillId="24" borderId="1" xfId="0" applyFont="1" applyFill="1" applyBorder="1" applyAlignment="1">
      <alignment horizontal="center" vertical="center" wrapText="1"/>
    </xf>
    <xf numFmtId="0" fontId="51" fillId="26" borderId="1" xfId="0" applyFont="1" applyFill="1" applyBorder="1" applyAlignment="1">
      <alignment horizontal="center" vertical="center" wrapText="1"/>
    </xf>
    <xf numFmtId="0" fontId="52" fillId="7" borderId="1" xfId="0" applyFont="1" applyFill="1" applyBorder="1" applyAlignment="1">
      <alignment horizontal="center" vertical="center" wrapText="1"/>
    </xf>
    <xf numFmtId="0" fontId="53" fillId="21" borderId="1" xfId="0" applyFont="1" applyFill="1" applyBorder="1" applyAlignment="1">
      <alignment horizontal="left" vertical="center" wrapText="1"/>
    </xf>
    <xf numFmtId="0" fontId="44" fillId="22" borderId="1" xfId="0" applyFont="1" applyFill="1" applyBorder="1" applyAlignment="1">
      <alignment horizontal="right" vertical="center" wrapText="1"/>
    </xf>
    <xf numFmtId="0" fontId="56" fillId="7" borderId="1" xfId="0" applyFont="1" applyFill="1" applyBorder="1" applyAlignment="1">
      <alignment horizontal="right" vertical="center" wrapText="1"/>
    </xf>
    <xf numFmtId="0" fontId="57" fillId="7" borderId="1" xfId="0" applyFont="1" applyFill="1" applyBorder="1" applyAlignment="1">
      <alignment horizontal="center" vertical="center" wrapText="1"/>
    </xf>
    <xf numFmtId="0" fontId="53" fillId="15" borderId="1" xfId="0" applyFont="1" applyFill="1" applyBorder="1" applyAlignment="1">
      <alignment horizontal="left" vertical="center" wrapText="1"/>
    </xf>
    <xf numFmtId="0" fontId="44" fillId="15" borderId="1" xfId="0" applyFont="1" applyFill="1" applyBorder="1" applyAlignment="1">
      <alignment horizontal="right" vertical="center" wrapText="1"/>
    </xf>
    <xf numFmtId="0" fontId="53" fillId="16" borderId="1" xfId="0" applyFont="1" applyFill="1" applyBorder="1" applyAlignment="1">
      <alignment horizontal="left" vertical="center" wrapText="1"/>
    </xf>
    <xf numFmtId="0" fontId="44" fillId="16" borderId="1" xfId="0" applyFont="1" applyFill="1" applyBorder="1" applyAlignment="1">
      <alignment horizontal="right" vertical="center" wrapText="1"/>
    </xf>
    <xf numFmtId="0" fontId="53" fillId="12" borderId="1" xfId="0" applyFont="1" applyFill="1" applyBorder="1" applyAlignment="1">
      <alignment horizontal="left" vertical="center" wrapText="1"/>
    </xf>
    <xf numFmtId="0" fontId="44" fillId="12" borderId="1" xfId="0" applyFont="1" applyFill="1" applyBorder="1" applyAlignment="1">
      <alignment horizontal="right" vertical="center" wrapText="1"/>
    </xf>
    <xf numFmtId="0" fontId="66" fillId="14" borderId="1" xfId="0" applyFont="1" applyFill="1" applyBorder="1" applyAlignment="1">
      <alignment horizontal="right" vertical="center" wrapText="1"/>
    </xf>
    <xf numFmtId="165" fontId="59" fillId="14" borderId="1" xfId="0" applyNumberFormat="1" applyFont="1" applyFill="1" applyBorder="1" applyAlignment="1">
      <alignment horizontal="right" vertical="center" wrapText="1"/>
    </xf>
    <xf numFmtId="0" fontId="67" fillId="9" borderId="1" xfId="0" applyFont="1" applyFill="1" applyBorder="1" applyAlignment="1">
      <alignment horizontal="left" vertical="center" wrapText="1"/>
    </xf>
    <xf numFmtId="0" fontId="53" fillId="3" borderId="1" xfId="0" applyFont="1" applyFill="1" applyBorder="1" applyAlignment="1">
      <alignment horizontal="center" vertical="center" wrapText="1"/>
    </xf>
    <xf numFmtId="0" fontId="53" fillId="3" borderId="1" xfId="0" applyFont="1" applyFill="1" applyBorder="1" applyAlignment="1">
      <alignment horizontal="left" vertical="center" wrapText="1"/>
    </xf>
    <xf numFmtId="0" fontId="53" fillId="3" borderId="8" xfId="0" applyFont="1" applyFill="1" applyBorder="1" applyAlignment="1">
      <alignment horizontal="left" vertical="center" wrapText="1"/>
    </xf>
    <xf numFmtId="0" fontId="53" fillId="3" borderId="9" xfId="0" applyFont="1" applyFill="1" applyBorder="1" applyAlignment="1">
      <alignment horizontal="left" vertical="center" wrapText="1"/>
    </xf>
    <xf numFmtId="0" fontId="53" fillId="3" borderId="8" xfId="0" applyFont="1" applyFill="1" applyBorder="1" applyAlignment="1">
      <alignment horizontal="center" vertical="center" wrapText="1"/>
    </xf>
    <xf numFmtId="0" fontId="49" fillId="7" borderId="1" xfId="0" applyFont="1" applyFill="1" applyBorder="1" applyAlignment="1">
      <alignment horizontal="left" vertical="center" wrapText="1"/>
    </xf>
    <xf numFmtId="165" fontId="45" fillId="7" borderId="1" xfId="0" applyNumberFormat="1" applyFont="1" applyFill="1" applyBorder="1" applyAlignment="1">
      <alignment horizontal="right" vertical="center" wrapText="1"/>
    </xf>
    <xf numFmtId="0" fontId="60" fillId="7" borderId="1" xfId="0" applyFont="1" applyFill="1" applyBorder="1" applyAlignment="1">
      <alignment horizontal="center" vertical="center" wrapText="1"/>
    </xf>
    <xf numFmtId="0" fontId="49" fillId="5" borderId="1" xfId="0" applyFont="1" applyFill="1" applyBorder="1" applyAlignment="1">
      <alignment horizontal="left" vertical="center" wrapText="1"/>
    </xf>
    <xf numFmtId="165" fontId="45" fillId="5" borderId="1" xfId="0" applyNumberFormat="1" applyFont="1" applyFill="1" applyBorder="1" applyAlignment="1">
      <alignment horizontal="right" vertical="center" wrapText="1"/>
    </xf>
    <xf numFmtId="0" fontId="60" fillId="5" borderId="1" xfId="0" applyFont="1" applyFill="1" applyBorder="1" applyAlignment="1">
      <alignment horizontal="center" vertical="center" wrapText="1"/>
    </xf>
    <xf numFmtId="0" fontId="45" fillId="7" borderId="1" xfId="0" applyFont="1" applyFill="1" applyBorder="1" applyAlignment="1">
      <alignment horizontal="right" vertical="center" wrapText="1"/>
    </xf>
    <xf numFmtId="0" fontId="45" fillId="5" borderId="1" xfId="0" applyFont="1" applyFill="1" applyBorder="1" applyAlignment="1">
      <alignment horizontal="right" vertical="center" wrapText="1"/>
    </xf>
    <xf numFmtId="0" fontId="61" fillId="3" borderId="1" xfId="0" applyFont="1" applyFill="1" applyBorder="1" applyAlignment="1">
      <alignment horizontal="right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57" fillId="7" borderId="1" xfId="0" applyFont="1" applyFill="1" applyBorder="1" applyAlignment="1">
      <alignment horizontal="left" vertical="center" wrapText="1"/>
    </xf>
    <xf numFmtId="0" fontId="1" fillId="10" borderId="1" xfId="0" applyFont="1" applyFill="1" applyBorder="1" applyAlignment="1">
      <alignment horizontal="left" vertical="center"/>
    </xf>
    <xf numFmtId="167" fontId="1" fillId="10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/>
    <xf numFmtId="0" fontId="62" fillId="10" borderId="1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/>
    </xf>
    <xf numFmtId="0" fontId="42" fillId="26" borderId="0" xfId="0" applyFont="1" applyFill="1" applyAlignment="1">
      <alignment horizontal="center" vertical="center" wrapText="1"/>
    </xf>
    <xf numFmtId="0" fontId="25" fillId="18" borderId="4" xfId="0" applyFont="1" applyFill="1" applyBorder="1" applyAlignment="1">
      <alignment horizontal="center" vertical="center"/>
    </xf>
    <xf numFmtId="0" fontId="26" fillId="9" borderId="0" xfId="0" applyFont="1" applyFill="1" applyAlignment="1">
      <alignment horizontal="center" vertical="center"/>
    </xf>
    <xf numFmtId="0" fontId="28" fillId="13" borderId="6" xfId="0" applyFont="1" applyFill="1" applyBorder="1" applyAlignment="1">
      <alignment horizontal="left" vertical="center"/>
    </xf>
    <xf numFmtId="0" fontId="28" fillId="5" borderId="6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 vertical="center"/>
    </xf>
    <xf numFmtId="168" fontId="30" fillId="19" borderId="6" xfId="0" applyNumberFormat="1" applyFont="1" applyFill="1" applyBorder="1" applyAlignment="1">
      <alignment horizontal="right" vertical="center"/>
    </xf>
    <xf numFmtId="168" fontId="32" fillId="5" borderId="6" xfId="0" applyNumberFormat="1" applyFont="1" applyFill="1" applyBorder="1" applyAlignment="1">
      <alignment horizontal="right" vertical="center"/>
    </xf>
    <xf numFmtId="0" fontId="26" fillId="15" borderId="0" xfId="0" applyFont="1" applyFill="1" applyAlignment="1">
      <alignment horizontal="center" vertical="center"/>
    </xf>
    <xf numFmtId="0" fontId="33" fillId="11" borderId="0" xfId="0" applyFont="1" applyFill="1" applyAlignment="1">
      <alignment horizontal="left" vertical="center" wrapText="1"/>
    </xf>
    <xf numFmtId="0" fontId="31" fillId="5" borderId="0" xfId="0" applyFont="1" applyFill="1" applyAlignment="1">
      <alignment horizontal="left" vertical="top" wrapText="1"/>
    </xf>
    <xf numFmtId="0" fontId="31" fillId="5" borderId="10" xfId="0" applyFont="1" applyFill="1" applyBorder="1" applyAlignment="1">
      <alignment horizontal="left" vertical="top" wrapText="1"/>
    </xf>
    <xf numFmtId="0" fontId="31" fillId="5" borderId="11" xfId="0" applyFont="1" applyFill="1" applyBorder="1" applyAlignment="1">
      <alignment horizontal="left" vertical="top" wrapText="1"/>
    </xf>
    <xf numFmtId="0" fontId="31" fillId="5" borderId="7" xfId="0" applyFont="1" applyFill="1" applyBorder="1" applyAlignment="1">
      <alignment horizontal="left" vertical="top" wrapText="1"/>
    </xf>
    <xf numFmtId="0" fontId="35" fillId="1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28" fillId="10" borderId="6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2F2F2"/>
      <rgbColor rgb="FFDEEAF1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2EFDA"/>
      <rgbColor rgb="FFC6EFCE"/>
      <rgbColor rgb="FFFFFF99"/>
      <rgbColor rgb="FFEAD8F5"/>
      <rgbColor rgb="FFFFE0E0"/>
      <rgbColor rgb="FFFCE4D6"/>
      <rgbColor rgb="FFFFEB9C"/>
      <rgbColor rgb="FF2E75B6"/>
      <rgbColor rgb="FF33CCCC"/>
      <rgbColor rgb="FF99CC00"/>
      <rgbColor rgb="FFFFD700"/>
      <rgbColor rgb="FFFF9900"/>
      <rgbColor rgb="FFC55A11"/>
      <rgbColor rgb="FF595959"/>
      <rgbColor rgb="FF969696"/>
      <rgbColor rgb="FF1F3864"/>
      <rgbColor rgb="FF339966"/>
      <rgbColor rgb="FF003300"/>
      <rgbColor rgb="FF375623"/>
      <rgbColor rgb="FF843C0C"/>
      <rgbColor rgb="FF993366"/>
      <rgbColor rgb="FF4B2666"/>
      <rgbColor rgb="FF4A235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1"/>
  <sheetViews>
    <sheetView zoomScale="124" zoomScaleNormal="124" workbookViewId="0">
      <pane ySplit="1" topLeftCell="A2" activePane="bottomLeft" state="frozen"/>
      <selection pane="bottomLeft" activeCell="F23" sqref="F23"/>
    </sheetView>
  </sheetViews>
  <sheetFormatPr baseColWidth="10" defaultColWidth="8.7109375" defaultRowHeight="15" x14ac:dyDescent="0.25"/>
  <cols>
    <col min="1" max="1" width="7" customWidth="1"/>
    <col min="2" max="2" width="15" customWidth="1"/>
    <col min="3" max="3" width="7" customWidth="1"/>
    <col min="4" max="4" width="40" customWidth="1"/>
    <col min="5" max="5" width="12" customWidth="1"/>
    <col min="6" max="6" width="13" customWidth="1"/>
    <col min="7" max="7" width="20" customWidth="1"/>
    <col min="8" max="8" width="22" customWidth="1"/>
    <col min="9" max="10" width="12" customWidth="1"/>
    <col min="11" max="11" width="10" customWidth="1"/>
    <col min="12" max="12" width="12" customWidth="1"/>
    <col min="13" max="13" width="11" customWidth="1"/>
    <col min="14" max="14" width="50" customWidth="1"/>
    <col min="15" max="15" width="6" customWidth="1"/>
    <col min="16" max="16" width="13" hidden="1" customWidth="1"/>
  </cols>
  <sheetData>
    <row r="1" spans="1:16" ht="36" customHeight="1" x14ac:dyDescent="0.25">
      <c r="A1" s="71" t="s">
        <v>0</v>
      </c>
      <c r="B1" s="71" t="s">
        <v>1</v>
      </c>
      <c r="C1" s="71" t="s">
        <v>2</v>
      </c>
      <c r="D1" s="71" t="s">
        <v>3</v>
      </c>
      <c r="E1" s="71" t="s">
        <v>4</v>
      </c>
      <c r="F1" s="71" t="s">
        <v>5</v>
      </c>
      <c r="G1" s="71" t="s">
        <v>6</v>
      </c>
      <c r="H1" s="71" t="s">
        <v>7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1" t="s">
        <v>15</v>
      </c>
    </row>
    <row r="2" spans="1:16" ht="15.75" customHeight="1" x14ac:dyDescent="0.25">
      <c r="A2" s="2">
        <v>1</v>
      </c>
      <c r="B2" s="2" t="s">
        <v>16</v>
      </c>
      <c r="C2" s="2" t="s">
        <v>17</v>
      </c>
      <c r="D2" s="3" t="s">
        <v>18</v>
      </c>
      <c r="E2" s="3" t="s">
        <v>19</v>
      </c>
      <c r="F2" s="4">
        <v>30003676</v>
      </c>
      <c r="G2" s="3" t="s">
        <v>20</v>
      </c>
      <c r="H2" s="2" t="s">
        <v>21</v>
      </c>
      <c r="I2" s="2" t="s">
        <v>22</v>
      </c>
      <c r="J2" s="5">
        <v>11500</v>
      </c>
      <c r="K2" s="5">
        <v>9000</v>
      </c>
      <c r="L2" s="5">
        <v>1800</v>
      </c>
      <c r="M2" s="5">
        <v>700</v>
      </c>
      <c r="N2" s="3" t="s">
        <v>23</v>
      </c>
      <c r="O2" s="6">
        <v>24.42</v>
      </c>
      <c r="P2" s="7" t="str">
        <f t="shared" ref="P2:P65" si="0">TEXT(F2,"00000000")&amp;E2</f>
        <v>30003676Q3068476E</v>
      </c>
    </row>
    <row r="3" spans="1:16" ht="15.75" customHeight="1" x14ac:dyDescent="0.25">
      <c r="A3" s="8">
        <v>1</v>
      </c>
      <c r="B3" s="8" t="s">
        <v>16</v>
      </c>
      <c r="C3" s="8" t="s">
        <v>24</v>
      </c>
      <c r="D3" s="9" t="s">
        <v>25</v>
      </c>
      <c r="E3" s="9" t="s">
        <v>26</v>
      </c>
      <c r="F3" s="4">
        <v>8053406</v>
      </c>
      <c r="G3" s="9" t="s">
        <v>27</v>
      </c>
      <c r="H3" s="8" t="s">
        <v>28</v>
      </c>
      <c r="I3" s="8" t="s">
        <v>29</v>
      </c>
      <c r="J3" s="10">
        <v>10800</v>
      </c>
      <c r="K3" s="10">
        <v>9000</v>
      </c>
      <c r="L3" s="10">
        <v>1800</v>
      </c>
      <c r="M3" s="10">
        <v>0</v>
      </c>
      <c r="N3" s="9" t="s">
        <v>23</v>
      </c>
      <c r="O3" s="11">
        <v>24.42</v>
      </c>
      <c r="P3" s="7" t="str">
        <f t="shared" si="0"/>
        <v>08053406Q0801335A</v>
      </c>
    </row>
    <row r="4" spans="1:16" ht="15.75" customHeight="1" x14ac:dyDescent="0.25">
      <c r="A4" s="2">
        <v>1</v>
      </c>
      <c r="B4" s="2" t="s">
        <v>16</v>
      </c>
      <c r="C4" s="2" t="s">
        <v>30</v>
      </c>
      <c r="D4" s="3" t="s">
        <v>31</v>
      </c>
      <c r="E4" s="3" t="s">
        <v>32</v>
      </c>
      <c r="F4" s="4">
        <v>38000421</v>
      </c>
      <c r="G4" s="3" t="s">
        <v>33</v>
      </c>
      <c r="H4" s="2" t="s">
        <v>34</v>
      </c>
      <c r="I4" s="2" t="s">
        <v>29</v>
      </c>
      <c r="J4" s="5">
        <v>10800</v>
      </c>
      <c r="K4" s="5">
        <v>9000</v>
      </c>
      <c r="L4" s="5">
        <v>1800</v>
      </c>
      <c r="M4" s="5">
        <v>0</v>
      </c>
      <c r="N4" s="3" t="s">
        <v>23</v>
      </c>
      <c r="O4" s="6">
        <v>24.42</v>
      </c>
      <c r="P4" s="7" t="str">
        <f t="shared" si="0"/>
        <v>38000421S3511001D</v>
      </c>
    </row>
    <row r="5" spans="1:16" ht="15.75" customHeight="1" x14ac:dyDescent="0.25">
      <c r="A5" s="8">
        <v>2</v>
      </c>
      <c r="B5" s="8" t="s">
        <v>35</v>
      </c>
      <c r="C5" s="8" t="s">
        <v>36</v>
      </c>
      <c r="D5" s="9" t="s">
        <v>37</v>
      </c>
      <c r="E5" s="9" t="s">
        <v>38</v>
      </c>
      <c r="F5" s="4">
        <v>46004747</v>
      </c>
      <c r="G5" s="9" t="s">
        <v>39</v>
      </c>
      <c r="H5" s="8" t="s">
        <v>40</v>
      </c>
      <c r="I5" s="8" t="s">
        <v>22</v>
      </c>
      <c r="J5" s="10">
        <v>11500</v>
      </c>
      <c r="K5" s="10">
        <v>9000</v>
      </c>
      <c r="L5" s="10">
        <v>1800</v>
      </c>
      <c r="M5" s="10">
        <v>700</v>
      </c>
      <c r="N5" s="9" t="s">
        <v>41</v>
      </c>
      <c r="O5" s="11">
        <v>24.04</v>
      </c>
      <c r="P5" s="7" t="str">
        <f t="shared" si="0"/>
        <v>46004747Q9655471B</v>
      </c>
    </row>
    <row r="6" spans="1:16" ht="15.75" customHeight="1" x14ac:dyDescent="0.25">
      <c r="A6" s="2">
        <v>2</v>
      </c>
      <c r="B6" s="2" t="s">
        <v>35</v>
      </c>
      <c r="C6" s="2" t="s">
        <v>42</v>
      </c>
      <c r="D6" s="3" t="s">
        <v>43</v>
      </c>
      <c r="E6" s="3" t="s">
        <v>44</v>
      </c>
      <c r="F6" s="4">
        <v>7002531</v>
      </c>
      <c r="G6" s="3" t="s">
        <v>45</v>
      </c>
      <c r="H6" s="2" t="s">
        <v>46</v>
      </c>
      <c r="I6" s="2" t="s">
        <v>29</v>
      </c>
      <c r="J6" s="5">
        <v>10800</v>
      </c>
      <c r="K6" s="5">
        <v>9000</v>
      </c>
      <c r="L6" s="5">
        <v>1800</v>
      </c>
      <c r="M6" s="5">
        <v>0</v>
      </c>
      <c r="N6" s="3" t="s">
        <v>41</v>
      </c>
      <c r="O6" s="6">
        <v>24.04</v>
      </c>
      <c r="P6" s="7" t="str">
        <f t="shared" si="0"/>
        <v>07002531Q0768196H</v>
      </c>
    </row>
    <row r="7" spans="1:16" ht="15.75" customHeight="1" x14ac:dyDescent="0.25">
      <c r="A7" s="8">
        <v>3</v>
      </c>
      <c r="B7" s="8" t="s">
        <v>47</v>
      </c>
      <c r="C7" s="8" t="s">
        <v>48</v>
      </c>
      <c r="D7" s="9" t="s">
        <v>49</v>
      </c>
      <c r="E7" s="9" t="s">
        <v>50</v>
      </c>
      <c r="F7" s="4">
        <v>24008381</v>
      </c>
      <c r="G7" s="9" t="s">
        <v>51</v>
      </c>
      <c r="H7" s="8" t="s">
        <v>52</v>
      </c>
      <c r="I7" s="8" t="s">
        <v>22</v>
      </c>
      <c r="J7" s="10">
        <v>9700</v>
      </c>
      <c r="K7" s="10">
        <v>9000</v>
      </c>
      <c r="L7" s="10">
        <v>0</v>
      </c>
      <c r="M7" s="10">
        <v>700</v>
      </c>
      <c r="N7" s="9" t="s">
        <v>53</v>
      </c>
      <c r="O7" s="11">
        <v>23.99</v>
      </c>
      <c r="P7" s="7" t="str">
        <f t="shared" si="0"/>
        <v>24008381Q2468571A</v>
      </c>
    </row>
    <row r="8" spans="1:16" ht="15.75" customHeight="1" x14ac:dyDescent="0.25">
      <c r="A8" s="2">
        <v>3</v>
      </c>
      <c r="B8" s="2" t="s">
        <v>47</v>
      </c>
      <c r="C8" s="2" t="s">
        <v>54</v>
      </c>
      <c r="D8" s="3" t="s">
        <v>55</v>
      </c>
      <c r="E8" s="3" t="s">
        <v>56</v>
      </c>
      <c r="F8" s="4">
        <v>23700724</v>
      </c>
      <c r="G8" s="3" t="s">
        <v>57</v>
      </c>
      <c r="H8" s="2" t="s">
        <v>58</v>
      </c>
      <c r="I8" s="2" t="s">
        <v>29</v>
      </c>
      <c r="J8" s="5">
        <v>9000</v>
      </c>
      <c r="K8" s="5">
        <v>9000</v>
      </c>
      <c r="L8" s="5">
        <v>0</v>
      </c>
      <c r="M8" s="5">
        <v>0</v>
      </c>
      <c r="N8" s="3" t="s">
        <v>53</v>
      </c>
      <c r="O8" s="6">
        <v>23.99</v>
      </c>
      <c r="P8" s="7" t="str">
        <f t="shared" si="0"/>
        <v>23700724S4111001F</v>
      </c>
    </row>
    <row r="9" spans="1:16" ht="15.75" customHeight="1" x14ac:dyDescent="0.25">
      <c r="A9" s="8">
        <v>4</v>
      </c>
      <c r="B9" s="8" t="s">
        <v>59</v>
      </c>
      <c r="C9" s="8" t="s">
        <v>60</v>
      </c>
      <c r="D9" s="9" t="s">
        <v>61</v>
      </c>
      <c r="E9" s="9" t="s">
        <v>62</v>
      </c>
      <c r="F9" s="4">
        <v>39008087</v>
      </c>
      <c r="G9" s="9" t="s">
        <v>63</v>
      </c>
      <c r="H9" s="8" t="s">
        <v>64</v>
      </c>
      <c r="I9" s="8" t="s">
        <v>22</v>
      </c>
      <c r="J9" s="10">
        <v>11500</v>
      </c>
      <c r="K9" s="10">
        <v>9000</v>
      </c>
      <c r="L9" s="10">
        <v>1800</v>
      </c>
      <c r="M9" s="10">
        <v>700</v>
      </c>
      <c r="N9" s="9" t="s">
        <v>65</v>
      </c>
      <c r="O9" s="11">
        <v>23.78</v>
      </c>
      <c r="P9" s="7" t="str">
        <f t="shared" si="0"/>
        <v>39008087Q3968113E</v>
      </c>
    </row>
    <row r="10" spans="1:16" ht="15.75" customHeight="1" x14ac:dyDescent="0.25">
      <c r="A10" s="2">
        <v>4</v>
      </c>
      <c r="B10" s="2" t="s">
        <v>59</v>
      </c>
      <c r="C10" s="2" t="s">
        <v>66</v>
      </c>
      <c r="D10" s="3" t="s">
        <v>67</v>
      </c>
      <c r="E10" s="3" t="s">
        <v>56</v>
      </c>
      <c r="F10" s="4">
        <v>11008495</v>
      </c>
      <c r="G10" s="3" t="s">
        <v>68</v>
      </c>
      <c r="H10" s="2" t="s">
        <v>58</v>
      </c>
      <c r="I10" s="2" t="s">
        <v>29</v>
      </c>
      <c r="J10" s="5">
        <v>10800</v>
      </c>
      <c r="K10" s="5">
        <v>9000</v>
      </c>
      <c r="L10" s="5">
        <v>1800</v>
      </c>
      <c r="M10" s="5">
        <v>0</v>
      </c>
      <c r="N10" s="3" t="s">
        <v>65</v>
      </c>
      <c r="O10" s="6">
        <v>23.78</v>
      </c>
      <c r="P10" s="7" t="str">
        <f t="shared" si="0"/>
        <v>11008495S4111001F</v>
      </c>
    </row>
    <row r="11" spans="1:16" ht="15.75" customHeight="1" x14ac:dyDescent="0.25">
      <c r="A11" s="8">
        <v>4</v>
      </c>
      <c r="B11" s="8" t="s">
        <v>59</v>
      </c>
      <c r="C11" s="8" t="s">
        <v>69</v>
      </c>
      <c r="D11" s="9" t="s">
        <v>70</v>
      </c>
      <c r="E11" s="9" t="s">
        <v>32</v>
      </c>
      <c r="F11" s="4">
        <v>35008019</v>
      </c>
      <c r="G11" s="9" t="s">
        <v>71</v>
      </c>
      <c r="H11" s="8" t="s">
        <v>34</v>
      </c>
      <c r="I11" s="8" t="s">
        <v>29</v>
      </c>
      <c r="J11" s="10">
        <v>10800</v>
      </c>
      <c r="K11" s="10">
        <v>9000</v>
      </c>
      <c r="L11" s="10">
        <v>1800</v>
      </c>
      <c r="M11" s="10">
        <v>0</v>
      </c>
      <c r="N11" s="9" t="s">
        <v>65</v>
      </c>
      <c r="O11" s="11">
        <v>23.78</v>
      </c>
      <c r="P11" s="7" t="str">
        <f t="shared" si="0"/>
        <v>35008019S3511001D</v>
      </c>
    </row>
    <row r="12" spans="1:16" ht="22.5" customHeight="1" x14ac:dyDescent="0.25">
      <c r="A12" s="2">
        <v>5</v>
      </c>
      <c r="B12" s="2" t="s">
        <v>72</v>
      </c>
      <c r="C12" s="2" t="s">
        <v>73</v>
      </c>
      <c r="D12" s="3" t="s">
        <v>74</v>
      </c>
      <c r="E12" s="3" t="s">
        <v>75</v>
      </c>
      <c r="F12" s="4">
        <v>12004205</v>
      </c>
      <c r="G12" s="3" t="s">
        <v>76</v>
      </c>
      <c r="H12" s="2" t="s">
        <v>40</v>
      </c>
      <c r="I12" s="2" t="s">
        <v>22</v>
      </c>
      <c r="J12" s="5">
        <v>9700</v>
      </c>
      <c r="K12" s="5">
        <v>9000</v>
      </c>
      <c r="L12" s="5">
        <v>0</v>
      </c>
      <c r="M12" s="5">
        <v>700</v>
      </c>
      <c r="N12" s="3" t="s">
        <v>77</v>
      </c>
      <c r="O12" s="6">
        <v>23.72</v>
      </c>
      <c r="P12" s="7" t="str">
        <f t="shared" si="0"/>
        <v>12004205Q6255116C</v>
      </c>
    </row>
    <row r="13" spans="1:16" ht="15.75" customHeight="1" x14ac:dyDescent="0.25">
      <c r="A13" s="8">
        <v>5</v>
      </c>
      <c r="B13" s="8" t="s">
        <v>72</v>
      </c>
      <c r="C13" s="8" t="s">
        <v>78</v>
      </c>
      <c r="D13" s="9" t="s">
        <v>79</v>
      </c>
      <c r="E13" s="9" t="s">
        <v>80</v>
      </c>
      <c r="F13" s="4">
        <v>28024642</v>
      </c>
      <c r="G13" s="9" t="s">
        <v>81</v>
      </c>
      <c r="H13" s="8" t="s">
        <v>82</v>
      </c>
      <c r="I13" s="8" t="s">
        <v>29</v>
      </c>
      <c r="J13" s="10">
        <v>9000</v>
      </c>
      <c r="K13" s="10">
        <v>9000</v>
      </c>
      <c r="L13" s="10">
        <v>0</v>
      </c>
      <c r="M13" s="10">
        <v>0</v>
      </c>
      <c r="N13" s="9" t="s">
        <v>77</v>
      </c>
      <c r="O13" s="11">
        <v>23.72</v>
      </c>
      <c r="P13" s="7" t="str">
        <f t="shared" si="0"/>
        <v>28024642Q2868834I</v>
      </c>
    </row>
    <row r="14" spans="1:16" ht="15.75" customHeight="1" x14ac:dyDescent="0.25">
      <c r="A14" s="2">
        <v>5</v>
      </c>
      <c r="B14" s="2" t="s">
        <v>72</v>
      </c>
      <c r="C14" s="2" t="s">
        <v>83</v>
      </c>
      <c r="D14" s="3" t="s">
        <v>84</v>
      </c>
      <c r="E14" s="3" t="s">
        <v>85</v>
      </c>
      <c r="F14" s="4">
        <v>6002249</v>
      </c>
      <c r="G14" s="3" t="s">
        <v>86</v>
      </c>
      <c r="H14" s="2" t="s">
        <v>87</v>
      </c>
      <c r="I14" s="2" t="s">
        <v>29</v>
      </c>
      <c r="J14" s="5">
        <v>9000</v>
      </c>
      <c r="K14" s="5">
        <v>9000</v>
      </c>
      <c r="L14" s="5">
        <v>0</v>
      </c>
      <c r="M14" s="5">
        <v>0</v>
      </c>
      <c r="N14" s="3" t="s">
        <v>77</v>
      </c>
      <c r="O14" s="6">
        <v>23.72</v>
      </c>
      <c r="P14" s="7" t="str">
        <f t="shared" si="0"/>
        <v>06002249S0600029C</v>
      </c>
    </row>
    <row r="15" spans="1:16" ht="15.75" customHeight="1" x14ac:dyDescent="0.25">
      <c r="A15" s="8">
        <v>6</v>
      </c>
      <c r="B15" s="8" t="s">
        <v>88</v>
      </c>
      <c r="C15" s="8" t="s">
        <v>89</v>
      </c>
      <c r="D15" s="9" t="s">
        <v>90</v>
      </c>
      <c r="E15" s="9" t="s">
        <v>56</v>
      </c>
      <c r="F15" s="4">
        <v>41702084</v>
      </c>
      <c r="G15" s="9" t="s">
        <v>91</v>
      </c>
      <c r="H15" s="8" t="s">
        <v>58</v>
      </c>
      <c r="I15" s="8" t="s">
        <v>22</v>
      </c>
      <c r="J15" s="10">
        <v>11500</v>
      </c>
      <c r="K15" s="10">
        <v>9000</v>
      </c>
      <c r="L15" s="10">
        <v>1800</v>
      </c>
      <c r="M15" s="10">
        <v>700</v>
      </c>
      <c r="N15" s="9" t="s">
        <v>92</v>
      </c>
      <c r="O15" s="11">
        <v>23.6</v>
      </c>
      <c r="P15" s="7" t="str">
        <f t="shared" si="0"/>
        <v>41702084S4111001F</v>
      </c>
    </row>
    <row r="16" spans="1:16" ht="15.75" customHeight="1" x14ac:dyDescent="0.25">
      <c r="A16" s="2">
        <v>6</v>
      </c>
      <c r="B16" s="2" t="s">
        <v>88</v>
      </c>
      <c r="C16" s="2" t="s">
        <v>93</v>
      </c>
      <c r="D16" s="3" t="s">
        <v>94</v>
      </c>
      <c r="E16" s="3" t="s">
        <v>95</v>
      </c>
      <c r="F16" s="4">
        <v>7015719</v>
      </c>
      <c r="G16" s="3" t="s">
        <v>96</v>
      </c>
      <c r="H16" s="2" t="s">
        <v>46</v>
      </c>
      <c r="I16" s="2" t="s">
        <v>29</v>
      </c>
      <c r="J16" s="5">
        <v>10800</v>
      </c>
      <c r="K16" s="5">
        <v>9000</v>
      </c>
      <c r="L16" s="5">
        <v>1800</v>
      </c>
      <c r="M16" s="5">
        <v>0</v>
      </c>
      <c r="N16" s="3" t="s">
        <v>92</v>
      </c>
      <c r="O16" s="6">
        <v>23.6</v>
      </c>
      <c r="P16" s="7" t="str">
        <f t="shared" si="0"/>
        <v>07015719S0700123C</v>
      </c>
    </row>
    <row r="17" spans="1:16" ht="15.75" customHeight="1" x14ac:dyDescent="0.25">
      <c r="A17" s="8">
        <v>6</v>
      </c>
      <c r="B17" s="8" t="s">
        <v>88</v>
      </c>
      <c r="C17" s="8" t="s">
        <v>97</v>
      </c>
      <c r="D17" s="9" t="s">
        <v>98</v>
      </c>
      <c r="E17" s="9" t="s">
        <v>32</v>
      </c>
      <c r="F17" s="4">
        <v>38010141</v>
      </c>
      <c r="G17" s="9" t="s">
        <v>99</v>
      </c>
      <c r="H17" s="8" t="s">
        <v>34</v>
      </c>
      <c r="I17" s="8" t="s">
        <v>29</v>
      </c>
      <c r="J17" s="10">
        <v>10800</v>
      </c>
      <c r="K17" s="10">
        <v>9000</v>
      </c>
      <c r="L17" s="10">
        <v>1800</v>
      </c>
      <c r="M17" s="10">
        <v>0</v>
      </c>
      <c r="N17" s="9" t="s">
        <v>92</v>
      </c>
      <c r="O17" s="11">
        <v>23.6</v>
      </c>
      <c r="P17" s="7" t="str">
        <f t="shared" si="0"/>
        <v>38010141S3511001D</v>
      </c>
    </row>
    <row r="18" spans="1:16" ht="15.75" customHeight="1" x14ac:dyDescent="0.25">
      <c r="A18" s="2">
        <v>7</v>
      </c>
      <c r="B18" s="2" t="s">
        <v>100</v>
      </c>
      <c r="C18" s="2" t="s">
        <v>101</v>
      </c>
      <c r="D18" s="3" t="s">
        <v>102</v>
      </c>
      <c r="E18" s="3" t="s">
        <v>103</v>
      </c>
      <c r="F18" s="4">
        <v>16004418</v>
      </c>
      <c r="G18" s="3" t="s">
        <v>104</v>
      </c>
      <c r="H18" s="2" t="s">
        <v>105</v>
      </c>
      <c r="I18" s="2" t="s">
        <v>22</v>
      </c>
      <c r="J18" s="5">
        <v>9700</v>
      </c>
      <c r="K18" s="5">
        <v>9000</v>
      </c>
      <c r="L18" s="5">
        <v>0</v>
      </c>
      <c r="M18" s="5">
        <v>700</v>
      </c>
      <c r="N18" s="3" t="s">
        <v>106</v>
      </c>
      <c r="O18" s="6">
        <v>23.6</v>
      </c>
      <c r="P18" s="7" t="str">
        <f t="shared" si="0"/>
        <v>16004418S1600179D</v>
      </c>
    </row>
    <row r="19" spans="1:16" ht="15.75" customHeight="1" x14ac:dyDescent="0.25">
      <c r="A19" s="8">
        <v>7</v>
      </c>
      <c r="B19" s="8" t="s">
        <v>100</v>
      </c>
      <c r="C19" s="8" t="s">
        <v>107</v>
      </c>
      <c r="D19" s="9" t="s">
        <v>108</v>
      </c>
      <c r="E19" s="9" t="s">
        <v>109</v>
      </c>
      <c r="F19" s="4">
        <v>12005741</v>
      </c>
      <c r="G19" s="9" t="s">
        <v>110</v>
      </c>
      <c r="H19" s="8" t="s">
        <v>40</v>
      </c>
      <c r="I19" s="8" t="s">
        <v>29</v>
      </c>
      <c r="J19" s="10">
        <v>9000</v>
      </c>
      <c r="K19" s="10">
        <v>9000</v>
      </c>
      <c r="L19" s="10">
        <v>0</v>
      </c>
      <c r="M19" s="10">
        <v>0</v>
      </c>
      <c r="N19" s="9" t="s">
        <v>106</v>
      </c>
      <c r="O19" s="11">
        <v>23.6</v>
      </c>
      <c r="P19" s="7" t="str">
        <f t="shared" si="0"/>
        <v>12005741Q1200295B</v>
      </c>
    </row>
    <row r="20" spans="1:16" ht="15.75" customHeight="1" x14ac:dyDescent="0.25">
      <c r="A20" s="2">
        <v>8</v>
      </c>
      <c r="B20" s="2" t="s">
        <v>111</v>
      </c>
      <c r="C20" s="2" t="s">
        <v>112</v>
      </c>
      <c r="D20" s="3" t="s">
        <v>113</v>
      </c>
      <c r="E20" s="3" t="s">
        <v>114</v>
      </c>
      <c r="F20" s="4">
        <v>26000919</v>
      </c>
      <c r="G20" s="3" t="s">
        <v>115</v>
      </c>
      <c r="H20" s="2" t="s">
        <v>116</v>
      </c>
      <c r="I20" s="2" t="s">
        <v>22</v>
      </c>
      <c r="J20" s="5">
        <v>9700</v>
      </c>
      <c r="K20" s="5">
        <v>9000</v>
      </c>
      <c r="L20" s="5">
        <v>0</v>
      </c>
      <c r="M20" s="5">
        <v>700</v>
      </c>
      <c r="N20" s="3" t="s">
        <v>117</v>
      </c>
      <c r="O20" s="6">
        <v>23.3</v>
      </c>
      <c r="P20" s="7" t="str">
        <f t="shared" si="0"/>
        <v>26000919Q2668104I</v>
      </c>
    </row>
    <row r="21" spans="1:16" ht="15.75" customHeight="1" x14ac:dyDescent="0.25">
      <c r="A21" s="8">
        <v>8</v>
      </c>
      <c r="B21" s="8" t="s">
        <v>111</v>
      </c>
      <c r="C21" s="8" t="s">
        <v>118</v>
      </c>
      <c r="D21" s="9" t="s">
        <v>119</v>
      </c>
      <c r="E21" s="9" t="s">
        <v>120</v>
      </c>
      <c r="F21" s="4">
        <v>28000558</v>
      </c>
      <c r="G21" s="9" t="s">
        <v>121</v>
      </c>
      <c r="H21" s="8" t="s">
        <v>82</v>
      </c>
      <c r="I21" s="8" t="s">
        <v>29</v>
      </c>
      <c r="J21" s="10">
        <v>9000</v>
      </c>
      <c r="K21" s="10">
        <v>9000</v>
      </c>
      <c r="L21" s="10">
        <v>0</v>
      </c>
      <c r="M21" s="10">
        <v>0</v>
      </c>
      <c r="N21" s="9" t="s">
        <v>117</v>
      </c>
      <c r="O21" s="11">
        <v>23.3</v>
      </c>
      <c r="P21" s="7" t="str">
        <f t="shared" si="0"/>
        <v>28000558Q2868154B</v>
      </c>
    </row>
    <row r="22" spans="1:16" ht="15.75" customHeight="1" x14ac:dyDescent="0.25">
      <c r="A22" s="2">
        <v>9</v>
      </c>
      <c r="B22" s="2" t="s">
        <v>122</v>
      </c>
      <c r="C22" s="2" t="s">
        <v>123</v>
      </c>
      <c r="D22" s="3" t="s">
        <v>124</v>
      </c>
      <c r="E22" s="3" t="s">
        <v>125</v>
      </c>
      <c r="F22" s="4">
        <v>46020534</v>
      </c>
      <c r="G22" s="3" t="s">
        <v>126</v>
      </c>
      <c r="H22" s="2" t="s">
        <v>40</v>
      </c>
      <c r="I22" s="2" t="s">
        <v>22</v>
      </c>
      <c r="J22" s="5">
        <v>9700</v>
      </c>
      <c r="K22" s="5">
        <v>9000</v>
      </c>
      <c r="L22" s="5">
        <v>0</v>
      </c>
      <c r="M22" s="5">
        <v>700</v>
      </c>
      <c r="N22" s="3" t="s">
        <v>127</v>
      </c>
      <c r="O22" s="6">
        <v>22.87</v>
      </c>
      <c r="P22" s="7" t="str">
        <f t="shared" si="0"/>
        <v>46020534Q9650017H</v>
      </c>
    </row>
    <row r="23" spans="1:16" ht="15.75" customHeight="1" x14ac:dyDescent="0.25">
      <c r="A23" s="8">
        <v>9</v>
      </c>
      <c r="B23" s="8" t="s">
        <v>122</v>
      </c>
      <c r="C23" s="8" t="s">
        <v>128</v>
      </c>
      <c r="D23" s="9" t="s">
        <v>129</v>
      </c>
      <c r="E23" s="9" t="s">
        <v>130</v>
      </c>
      <c r="F23" s="4">
        <v>26002795</v>
      </c>
      <c r="G23" s="9" t="s">
        <v>131</v>
      </c>
      <c r="H23" s="8" t="s">
        <v>116</v>
      </c>
      <c r="I23" s="8" t="s">
        <v>29</v>
      </c>
      <c r="J23" s="10">
        <v>9000</v>
      </c>
      <c r="K23" s="10">
        <v>9000</v>
      </c>
      <c r="L23" s="10">
        <v>0</v>
      </c>
      <c r="M23" s="10">
        <v>0</v>
      </c>
      <c r="N23" s="9" t="s">
        <v>127</v>
      </c>
      <c r="O23" s="11">
        <v>22.87</v>
      </c>
      <c r="P23" s="7" t="str">
        <f t="shared" si="0"/>
        <v>26002795Q2668131B</v>
      </c>
    </row>
    <row r="24" spans="1:16" ht="15.75" customHeight="1" x14ac:dyDescent="0.25">
      <c r="A24" s="2">
        <v>9</v>
      </c>
      <c r="B24" s="2" t="s">
        <v>122</v>
      </c>
      <c r="C24" s="2" t="s">
        <v>132</v>
      </c>
      <c r="D24" s="3" t="s">
        <v>133</v>
      </c>
      <c r="E24" s="3" t="s">
        <v>56</v>
      </c>
      <c r="F24" s="4">
        <v>14005456</v>
      </c>
      <c r="G24" s="3" t="s">
        <v>134</v>
      </c>
      <c r="H24" s="2" t="s">
        <v>58</v>
      </c>
      <c r="I24" s="2" t="s">
        <v>29</v>
      </c>
      <c r="J24" s="5">
        <v>9000</v>
      </c>
      <c r="K24" s="5">
        <v>9000</v>
      </c>
      <c r="L24" s="5">
        <v>0</v>
      </c>
      <c r="M24" s="5">
        <v>0</v>
      </c>
      <c r="N24" s="3" t="s">
        <v>127</v>
      </c>
      <c r="O24" s="6">
        <v>22.87</v>
      </c>
      <c r="P24" s="7" t="str">
        <f t="shared" si="0"/>
        <v>14005456S4111001F</v>
      </c>
    </row>
    <row r="25" spans="1:16" ht="15.75" customHeight="1" x14ac:dyDescent="0.25">
      <c r="A25" s="8">
        <v>9</v>
      </c>
      <c r="B25" s="8" t="s">
        <v>122</v>
      </c>
      <c r="C25" s="8" t="s">
        <v>135</v>
      </c>
      <c r="D25" s="9" t="s">
        <v>136</v>
      </c>
      <c r="E25" s="9" t="s">
        <v>137</v>
      </c>
      <c r="F25" s="4">
        <v>33001046</v>
      </c>
      <c r="G25" s="9" t="s">
        <v>138</v>
      </c>
      <c r="H25" s="8" t="s">
        <v>139</v>
      </c>
      <c r="I25" s="8" t="s">
        <v>29</v>
      </c>
      <c r="J25" s="10">
        <v>9000</v>
      </c>
      <c r="K25" s="10">
        <v>9000</v>
      </c>
      <c r="L25" s="10">
        <v>0</v>
      </c>
      <c r="M25" s="10">
        <v>0</v>
      </c>
      <c r="N25" s="9" t="s">
        <v>127</v>
      </c>
      <c r="O25" s="11">
        <v>22.87</v>
      </c>
      <c r="P25" s="7" t="str">
        <f t="shared" si="0"/>
        <v>33001046S3318002G</v>
      </c>
    </row>
    <row r="26" spans="1:16" ht="15.75" customHeight="1" x14ac:dyDescent="0.25">
      <c r="A26" s="2">
        <v>9</v>
      </c>
      <c r="B26" s="2" t="s">
        <v>122</v>
      </c>
      <c r="C26" s="2" t="s">
        <v>140</v>
      </c>
      <c r="D26" s="3" t="s">
        <v>141</v>
      </c>
      <c r="E26" s="3" t="s">
        <v>142</v>
      </c>
      <c r="F26" s="4">
        <v>48001804</v>
      </c>
      <c r="G26" s="3" t="s">
        <v>143</v>
      </c>
      <c r="H26" s="2" t="s">
        <v>144</v>
      </c>
      <c r="I26" s="2" t="s">
        <v>29</v>
      </c>
      <c r="J26" s="5">
        <v>9000</v>
      </c>
      <c r="K26" s="5">
        <v>9000</v>
      </c>
      <c r="L26" s="5">
        <v>0</v>
      </c>
      <c r="M26" s="5">
        <v>0</v>
      </c>
      <c r="N26" s="3" t="s">
        <v>127</v>
      </c>
      <c r="O26" s="6">
        <v>22.87</v>
      </c>
      <c r="P26" s="7" t="str">
        <f t="shared" si="0"/>
        <v>48001804S4833001C</v>
      </c>
    </row>
    <row r="27" spans="1:16" ht="15.75" customHeight="1" x14ac:dyDescent="0.25">
      <c r="A27" s="8">
        <v>9</v>
      </c>
      <c r="B27" s="8" t="s">
        <v>122</v>
      </c>
      <c r="C27" s="8" t="s">
        <v>145</v>
      </c>
      <c r="D27" s="9" t="s">
        <v>146</v>
      </c>
      <c r="E27" s="9" t="s">
        <v>147</v>
      </c>
      <c r="F27" s="4">
        <v>8038314</v>
      </c>
      <c r="G27" s="9" t="s">
        <v>148</v>
      </c>
      <c r="H27" s="8" t="s">
        <v>28</v>
      </c>
      <c r="I27" s="8" t="s">
        <v>29</v>
      </c>
      <c r="J27" s="10">
        <v>9000</v>
      </c>
      <c r="K27" s="10">
        <v>9000</v>
      </c>
      <c r="L27" s="10">
        <v>0</v>
      </c>
      <c r="M27" s="10">
        <v>0</v>
      </c>
      <c r="N27" s="9" t="s">
        <v>127</v>
      </c>
      <c r="O27" s="11">
        <v>22.87</v>
      </c>
      <c r="P27" s="7" t="str">
        <f t="shared" si="0"/>
        <v>08038314Q5855793E</v>
      </c>
    </row>
    <row r="28" spans="1:16" ht="15.75" customHeight="1" x14ac:dyDescent="0.25">
      <c r="A28" s="2">
        <v>10</v>
      </c>
      <c r="B28" s="2" t="s">
        <v>149</v>
      </c>
      <c r="C28" s="2" t="s">
        <v>150</v>
      </c>
      <c r="D28" s="3" t="s">
        <v>151</v>
      </c>
      <c r="E28" s="3" t="s">
        <v>152</v>
      </c>
      <c r="F28" s="4">
        <v>13000219</v>
      </c>
      <c r="G28" s="3" t="s">
        <v>153</v>
      </c>
      <c r="H28" s="2" t="s">
        <v>105</v>
      </c>
      <c r="I28" s="2" t="s">
        <v>22</v>
      </c>
      <c r="J28" s="5">
        <v>11500</v>
      </c>
      <c r="K28" s="5">
        <v>9000</v>
      </c>
      <c r="L28" s="5">
        <v>1800</v>
      </c>
      <c r="M28" s="5">
        <v>700</v>
      </c>
      <c r="N28" s="3" t="s">
        <v>154</v>
      </c>
      <c r="O28" s="6">
        <v>22.85</v>
      </c>
      <c r="P28" s="7" t="str">
        <f t="shared" si="0"/>
        <v>13000219S1300225H</v>
      </c>
    </row>
    <row r="29" spans="1:16" ht="15.75" customHeight="1" x14ac:dyDescent="0.25">
      <c r="A29" s="8">
        <v>10</v>
      </c>
      <c r="B29" s="8" t="s">
        <v>149</v>
      </c>
      <c r="C29" s="8" t="s">
        <v>155</v>
      </c>
      <c r="D29" s="9" t="s">
        <v>156</v>
      </c>
      <c r="E29" s="9" t="s">
        <v>56</v>
      </c>
      <c r="F29" s="4">
        <v>18009961</v>
      </c>
      <c r="G29" s="9" t="s">
        <v>157</v>
      </c>
      <c r="H29" s="8" t="s">
        <v>58</v>
      </c>
      <c r="I29" s="8" t="s">
        <v>29</v>
      </c>
      <c r="J29" s="10">
        <v>10800</v>
      </c>
      <c r="K29" s="10">
        <v>9000</v>
      </c>
      <c r="L29" s="10">
        <v>1800</v>
      </c>
      <c r="M29" s="10">
        <v>0</v>
      </c>
      <c r="N29" s="9" t="s">
        <v>154</v>
      </c>
      <c r="O29" s="11">
        <v>22.85</v>
      </c>
      <c r="P29" s="7" t="str">
        <f t="shared" si="0"/>
        <v>18009961S4111001F</v>
      </c>
    </row>
    <row r="30" spans="1:16" ht="15.75" customHeight="1" x14ac:dyDescent="0.25">
      <c r="A30" s="2">
        <v>10</v>
      </c>
      <c r="B30" s="2" t="s">
        <v>149</v>
      </c>
      <c r="C30" s="2" t="s">
        <v>158</v>
      </c>
      <c r="D30" s="3" t="s">
        <v>159</v>
      </c>
      <c r="E30" s="3" t="s">
        <v>32</v>
      </c>
      <c r="F30" s="4">
        <v>35001293</v>
      </c>
      <c r="G30" s="3" t="s">
        <v>160</v>
      </c>
      <c r="H30" s="2" t="s">
        <v>34</v>
      </c>
      <c r="I30" s="2" t="s">
        <v>29</v>
      </c>
      <c r="J30" s="5">
        <v>10800</v>
      </c>
      <c r="K30" s="5">
        <v>9000</v>
      </c>
      <c r="L30" s="5">
        <v>1800</v>
      </c>
      <c r="M30" s="5">
        <v>0</v>
      </c>
      <c r="N30" s="3" t="s">
        <v>154</v>
      </c>
      <c r="O30" s="6">
        <v>22.85</v>
      </c>
      <c r="P30" s="7" t="str">
        <f t="shared" si="0"/>
        <v>35001293S3511001D</v>
      </c>
    </row>
    <row r="31" spans="1:16" ht="15.75" customHeight="1" x14ac:dyDescent="0.25">
      <c r="A31" s="8">
        <v>11</v>
      </c>
      <c r="B31" s="8" t="s">
        <v>161</v>
      </c>
      <c r="C31" s="8" t="s">
        <v>162</v>
      </c>
      <c r="D31" s="9" t="s">
        <v>163</v>
      </c>
      <c r="E31" s="9" t="s">
        <v>164</v>
      </c>
      <c r="F31" s="4">
        <v>28033621</v>
      </c>
      <c r="G31" s="9" t="s">
        <v>121</v>
      </c>
      <c r="H31" s="8" t="s">
        <v>82</v>
      </c>
      <c r="I31" s="8" t="s">
        <v>22</v>
      </c>
      <c r="J31" s="10">
        <v>11500</v>
      </c>
      <c r="K31" s="10">
        <v>9000</v>
      </c>
      <c r="L31" s="10">
        <v>1800</v>
      </c>
      <c r="M31" s="10">
        <v>700</v>
      </c>
      <c r="N31" s="9" t="s">
        <v>165</v>
      </c>
      <c r="O31" s="11">
        <v>22.78</v>
      </c>
      <c r="P31" s="7" t="str">
        <f t="shared" si="0"/>
        <v>28033621Q2868278I</v>
      </c>
    </row>
    <row r="32" spans="1:16" ht="15.75" customHeight="1" x14ac:dyDescent="0.25">
      <c r="A32" s="2">
        <v>11</v>
      </c>
      <c r="B32" s="2" t="s">
        <v>161</v>
      </c>
      <c r="C32" s="2" t="s">
        <v>166</v>
      </c>
      <c r="D32" s="3" t="s">
        <v>167</v>
      </c>
      <c r="E32" s="3" t="s">
        <v>56</v>
      </c>
      <c r="F32" s="4">
        <v>4003925</v>
      </c>
      <c r="G32" s="3" t="s">
        <v>168</v>
      </c>
      <c r="H32" s="2" t="s">
        <v>58</v>
      </c>
      <c r="I32" s="2" t="s">
        <v>29</v>
      </c>
      <c r="J32" s="5">
        <v>10800</v>
      </c>
      <c r="K32" s="5">
        <v>9000</v>
      </c>
      <c r="L32" s="5">
        <v>1800</v>
      </c>
      <c r="M32" s="5">
        <v>0</v>
      </c>
      <c r="N32" s="3" t="s">
        <v>165</v>
      </c>
      <c r="O32" s="6">
        <v>22.78</v>
      </c>
      <c r="P32" s="7" t="str">
        <f t="shared" si="0"/>
        <v>04003925S4111001F</v>
      </c>
    </row>
    <row r="33" spans="1:16" ht="15.75" customHeight="1" x14ac:dyDescent="0.25">
      <c r="A33" s="8">
        <v>11</v>
      </c>
      <c r="B33" s="8" t="s">
        <v>161</v>
      </c>
      <c r="C33" s="8" t="s">
        <v>169</v>
      </c>
      <c r="D33" s="9" t="s">
        <v>170</v>
      </c>
      <c r="E33" s="9" t="s">
        <v>171</v>
      </c>
      <c r="F33" s="4">
        <v>22002119</v>
      </c>
      <c r="G33" s="9" t="s">
        <v>172</v>
      </c>
      <c r="H33" s="8" t="s">
        <v>173</v>
      </c>
      <c r="I33" s="8" t="s">
        <v>29</v>
      </c>
      <c r="J33" s="10">
        <v>10800</v>
      </c>
      <c r="K33" s="10">
        <v>9000</v>
      </c>
      <c r="L33" s="10">
        <v>1800</v>
      </c>
      <c r="M33" s="10">
        <v>0</v>
      </c>
      <c r="N33" s="9" t="s">
        <v>165</v>
      </c>
      <c r="O33" s="11">
        <v>22.78</v>
      </c>
      <c r="P33" s="7" t="str">
        <f t="shared" si="0"/>
        <v>22002119Q2268009D</v>
      </c>
    </row>
    <row r="34" spans="1:16" ht="15.75" customHeight="1" x14ac:dyDescent="0.25">
      <c r="A34" s="2">
        <v>11</v>
      </c>
      <c r="B34" s="2" t="s">
        <v>161</v>
      </c>
      <c r="C34" s="2" t="s">
        <v>174</v>
      </c>
      <c r="D34" s="3" t="s">
        <v>175</v>
      </c>
      <c r="E34" s="3" t="s">
        <v>32</v>
      </c>
      <c r="F34" s="4">
        <v>35004816</v>
      </c>
      <c r="G34" s="3" t="s">
        <v>176</v>
      </c>
      <c r="H34" s="2" t="s">
        <v>34</v>
      </c>
      <c r="I34" s="2" t="s">
        <v>29</v>
      </c>
      <c r="J34" s="5">
        <v>10800</v>
      </c>
      <c r="K34" s="5">
        <v>9000</v>
      </c>
      <c r="L34" s="5">
        <v>1800</v>
      </c>
      <c r="M34" s="5">
        <v>0</v>
      </c>
      <c r="N34" s="3" t="s">
        <v>165</v>
      </c>
      <c r="O34" s="6">
        <v>22.78</v>
      </c>
      <c r="P34" s="7" t="str">
        <f t="shared" si="0"/>
        <v>35004816S3511001D</v>
      </c>
    </row>
    <row r="35" spans="1:16" ht="15.75" customHeight="1" x14ac:dyDescent="0.25">
      <c r="A35" s="8">
        <v>12</v>
      </c>
      <c r="B35" s="8" t="s">
        <v>177</v>
      </c>
      <c r="C35" s="8" t="s">
        <v>178</v>
      </c>
      <c r="D35" s="9" t="s">
        <v>179</v>
      </c>
      <c r="E35" s="9" t="s">
        <v>180</v>
      </c>
      <c r="F35" s="4">
        <v>28045396</v>
      </c>
      <c r="G35" s="9" t="s">
        <v>181</v>
      </c>
      <c r="H35" s="8" t="s">
        <v>82</v>
      </c>
      <c r="I35" s="8" t="s">
        <v>22</v>
      </c>
      <c r="J35" s="10">
        <v>11500</v>
      </c>
      <c r="K35" s="10">
        <v>9000</v>
      </c>
      <c r="L35" s="10">
        <v>1800</v>
      </c>
      <c r="M35" s="10">
        <v>700</v>
      </c>
      <c r="N35" s="9" t="s">
        <v>182</v>
      </c>
      <c r="O35" s="11">
        <v>22.78</v>
      </c>
      <c r="P35" s="7" t="str">
        <f t="shared" si="0"/>
        <v>28045396Q7868006C</v>
      </c>
    </row>
    <row r="36" spans="1:16" ht="15.75" customHeight="1" x14ac:dyDescent="0.25">
      <c r="A36" s="2">
        <v>12</v>
      </c>
      <c r="B36" s="2" t="s">
        <v>177</v>
      </c>
      <c r="C36" s="2" t="s">
        <v>183</v>
      </c>
      <c r="D36" s="3" t="s">
        <v>184</v>
      </c>
      <c r="E36" s="3" t="s">
        <v>185</v>
      </c>
      <c r="F36" s="4">
        <v>37008746</v>
      </c>
      <c r="G36" s="3" t="s">
        <v>186</v>
      </c>
      <c r="H36" s="2" t="s">
        <v>52</v>
      </c>
      <c r="I36" s="2" t="s">
        <v>29</v>
      </c>
      <c r="J36" s="5">
        <v>10800</v>
      </c>
      <c r="K36" s="5">
        <v>9000</v>
      </c>
      <c r="L36" s="5">
        <v>1800</v>
      </c>
      <c r="M36" s="5">
        <v>0</v>
      </c>
      <c r="N36" s="3" t="s">
        <v>182</v>
      </c>
      <c r="O36" s="6">
        <v>22.78</v>
      </c>
      <c r="P36" s="7" t="str">
        <f t="shared" si="0"/>
        <v>37008746Q3768077D</v>
      </c>
    </row>
    <row r="37" spans="1:16" ht="15.75" customHeight="1" x14ac:dyDescent="0.25">
      <c r="A37" s="8">
        <v>12</v>
      </c>
      <c r="B37" s="8" t="s">
        <v>177</v>
      </c>
      <c r="C37" s="8" t="s">
        <v>187</v>
      </c>
      <c r="D37" s="9" t="s">
        <v>188</v>
      </c>
      <c r="E37" s="9" t="s">
        <v>32</v>
      </c>
      <c r="F37" s="4">
        <v>38010517</v>
      </c>
      <c r="G37" s="9" t="s">
        <v>189</v>
      </c>
      <c r="H37" s="8" t="s">
        <v>34</v>
      </c>
      <c r="I37" s="8" t="s">
        <v>29</v>
      </c>
      <c r="J37" s="10">
        <v>10800</v>
      </c>
      <c r="K37" s="10">
        <v>9000</v>
      </c>
      <c r="L37" s="10">
        <v>1800</v>
      </c>
      <c r="M37" s="10">
        <v>0</v>
      </c>
      <c r="N37" s="9" t="s">
        <v>182</v>
      </c>
      <c r="O37" s="11">
        <v>22.78</v>
      </c>
      <c r="P37" s="7" t="str">
        <f t="shared" si="0"/>
        <v>38010517S3511001D</v>
      </c>
    </row>
    <row r="38" spans="1:16" ht="15.75" customHeight="1" x14ac:dyDescent="0.25">
      <c r="A38" s="2">
        <v>13</v>
      </c>
      <c r="B38" s="2" t="s">
        <v>190</v>
      </c>
      <c r="C38" s="2" t="s">
        <v>191</v>
      </c>
      <c r="D38" s="3" t="s">
        <v>192</v>
      </c>
      <c r="E38" s="3" t="s">
        <v>193</v>
      </c>
      <c r="F38" s="4">
        <v>8039616</v>
      </c>
      <c r="G38" s="3" t="s">
        <v>194</v>
      </c>
      <c r="H38" s="2" t="s">
        <v>28</v>
      </c>
      <c r="I38" s="2" t="s">
        <v>22</v>
      </c>
      <c r="J38" s="5">
        <v>9700</v>
      </c>
      <c r="K38" s="5">
        <v>9000</v>
      </c>
      <c r="L38" s="5">
        <v>0</v>
      </c>
      <c r="M38" s="5">
        <v>700</v>
      </c>
      <c r="N38" s="3" t="s">
        <v>195</v>
      </c>
      <c r="O38" s="6">
        <v>22.72</v>
      </c>
      <c r="P38" s="7" t="str">
        <f t="shared" si="0"/>
        <v>08039616Q5855763H</v>
      </c>
    </row>
    <row r="39" spans="1:16" ht="15.75" customHeight="1" x14ac:dyDescent="0.25">
      <c r="A39" s="8">
        <v>13</v>
      </c>
      <c r="B39" s="8" t="s">
        <v>190</v>
      </c>
      <c r="C39" s="8" t="s">
        <v>196</v>
      </c>
      <c r="D39" s="9" t="s">
        <v>197</v>
      </c>
      <c r="E39" s="9" t="s">
        <v>198</v>
      </c>
      <c r="F39" s="4">
        <v>46002684</v>
      </c>
      <c r="G39" s="9" t="s">
        <v>199</v>
      </c>
      <c r="H39" s="8" t="s">
        <v>40</v>
      </c>
      <c r="I39" s="8" t="s">
        <v>29</v>
      </c>
      <c r="J39" s="10">
        <v>9000</v>
      </c>
      <c r="K39" s="10">
        <v>9000</v>
      </c>
      <c r="L39" s="10">
        <v>0</v>
      </c>
      <c r="M39" s="10">
        <v>0</v>
      </c>
      <c r="N39" s="9" t="s">
        <v>195</v>
      </c>
      <c r="O39" s="11">
        <v>22.72</v>
      </c>
      <c r="P39" s="7" t="str">
        <f t="shared" si="0"/>
        <v>46002684Q9655456C</v>
      </c>
    </row>
    <row r="40" spans="1:16" ht="15.75" customHeight="1" x14ac:dyDescent="0.25">
      <c r="A40" s="2">
        <v>13</v>
      </c>
      <c r="B40" s="2" t="s">
        <v>190</v>
      </c>
      <c r="C40" s="2" t="s">
        <v>200</v>
      </c>
      <c r="D40" s="3" t="s">
        <v>201</v>
      </c>
      <c r="E40" s="3" t="s">
        <v>142</v>
      </c>
      <c r="F40" s="4">
        <v>14938</v>
      </c>
      <c r="G40" s="3" t="s">
        <v>202</v>
      </c>
      <c r="H40" s="2" t="s">
        <v>144</v>
      </c>
      <c r="I40" s="2" t="s">
        <v>29</v>
      </c>
      <c r="J40" s="5">
        <v>9000</v>
      </c>
      <c r="K40" s="5">
        <v>9000</v>
      </c>
      <c r="L40" s="5">
        <v>0</v>
      </c>
      <c r="M40" s="5">
        <v>0</v>
      </c>
      <c r="N40" s="3" t="s">
        <v>195</v>
      </c>
      <c r="O40" s="6">
        <v>22.72</v>
      </c>
      <c r="P40" s="7" t="str">
        <f t="shared" si="0"/>
        <v>00014938S4833001C</v>
      </c>
    </row>
    <row r="41" spans="1:16" ht="15.75" customHeight="1" x14ac:dyDescent="0.25">
      <c r="A41" s="8">
        <v>13</v>
      </c>
      <c r="B41" s="8" t="s">
        <v>190</v>
      </c>
      <c r="C41" s="8" t="s">
        <v>203</v>
      </c>
      <c r="D41" s="9" t="s">
        <v>204</v>
      </c>
      <c r="E41" s="9" t="s">
        <v>205</v>
      </c>
      <c r="F41" s="4">
        <v>28044781</v>
      </c>
      <c r="G41" s="9" t="s">
        <v>206</v>
      </c>
      <c r="H41" s="8" t="s">
        <v>82</v>
      </c>
      <c r="I41" s="8" t="s">
        <v>29</v>
      </c>
      <c r="J41" s="10">
        <v>9000</v>
      </c>
      <c r="K41" s="10">
        <v>9000</v>
      </c>
      <c r="L41" s="10">
        <v>0</v>
      </c>
      <c r="M41" s="10">
        <v>0</v>
      </c>
      <c r="N41" s="9" t="s">
        <v>195</v>
      </c>
      <c r="O41" s="11">
        <v>22.72</v>
      </c>
      <c r="P41" s="7" t="str">
        <f t="shared" si="0"/>
        <v>28044781Q2878059A</v>
      </c>
    </row>
    <row r="42" spans="1:16" ht="15.75" customHeight="1" x14ac:dyDescent="0.25">
      <c r="A42" s="2">
        <v>13</v>
      </c>
      <c r="B42" s="2" t="s">
        <v>190</v>
      </c>
      <c r="C42" s="2" t="s">
        <v>207</v>
      </c>
      <c r="D42" s="3" t="s">
        <v>208</v>
      </c>
      <c r="E42" s="3" t="s">
        <v>56</v>
      </c>
      <c r="F42" s="4">
        <v>14005444</v>
      </c>
      <c r="G42" s="3" t="s">
        <v>134</v>
      </c>
      <c r="H42" s="2" t="s">
        <v>58</v>
      </c>
      <c r="I42" s="2" t="s">
        <v>29</v>
      </c>
      <c r="J42" s="5">
        <v>9000</v>
      </c>
      <c r="K42" s="5">
        <v>9000</v>
      </c>
      <c r="L42" s="5">
        <v>0</v>
      </c>
      <c r="M42" s="5">
        <v>0</v>
      </c>
      <c r="N42" s="3" t="s">
        <v>195</v>
      </c>
      <c r="O42" s="6">
        <v>22.72</v>
      </c>
      <c r="P42" s="7" t="str">
        <f t="shared" si="0"/>
        <v>14005444S4111001F</v>
      </c>
    </row>
    <row r="43" spans="1:16" ht="15.75" customHeight="1" x14ac:dyDescent="0.25">
      <c r="A43" s="8">
        <v>14</v>
      </c>
      <c r="B43" s="8" t="s">
        <v>209</v>
      </c>
      <c r="C43" s="8" t="s">
        <v>210</v>
      </c>
      <c r="D43" s="9" t="s">
        <v>211</v>
      </c>
      <c r="E43" s="9" t="s">
        <v>56</v>
      </c>
      <c r="F43" s="4">
        <v>29700011</v>
      </c>
      <c r="G43" s="9" t="s">
        <v>212</v>
      </c>
      <c r="H43" s="8" t="s">
        <v>58</v>
      </c>
      <c r="I43" s="8" t="s">
        <v>22</v>
      </c>
      <c r="J43" s="10">
        <v>11500</v>
      </c>
      <c r="K43" s="10">
        <v>9000</v>
      </c>
      <c r="L43" s="10">
        <v>1800</v>
      </c>
      <c r="M43" s="10">
        <v>700</v>
      </c>
      <c r="N43" s="9" t="s">
        <v>213</v>
      </c>
      <c r="O43" s="11">
        <v>22.69</v>
      </c>
      <c r="P43" s="7" t="str">
        <f t="shared" si="0"/>
        <v>29700011S4111001F</v>
      </c>
    </row>
    <row r="44" spans="1:16" ht="15.75" customHeight="1" x14ac:dyDescent="0.25">
      <c r="A44" s="2">
        <v>14</v>
      </c>
      <c r="B44" s="2" t="s">
        <v>209</v>
      </c>
      <c r="C44" s="2" t="s">
        <v>214</v>
      </c>
      <c r="D44" s="3" t="s">
        <v>215</v>
      </c>
      <c r="E44" s="3" t="s">
        <v>216</v>
      </c>
      <c r="F44" s="4">
        <v>19002615</v>
      </c>
      <c r="G44" s="3" t="s">
        <v>217</v>
      </c>
      <c r="H44" s="2" t="s">
        <v>105</v>
      </c>
      <c r="I44" s="2" t="s">
        <v>29</v>
      </c>
      <c r="J44" s="5">
        <v>10800</v>
      </c>
      <c r="K44" s="5">
        <v>9000</v>
      </c>
      <c r="L44" s="5">
        <v>1800</v>
      </c>
      <c r="M44" s="5">
        <v>0</v>
      </c>
      <c r="N44" s="3" t="s">
        <v>213</v>
      </c>
      <c r="O44" s="6">
        <v>22.69</v>
      </c>
      <c r="P44" s="7" t="str">
        <f t="shared" si="0"/>
        <v>19002615S1900202A</v>
      </c>
    </row>
    <row r="45" spans="1:16" ht="15.75" customHeight="1" x14ac:dyDescent="0.25">
      <c r="A45" s="8">
        <v>14</v>
      </c>
      <c r="B45" s="8" t="s">
        <v>209</v>
      </c>
      <c r="C45" s="8" t="s">
        <v>218</v>
      </c>
      <c r="D45" s="9" t="s">
        <v>219</v>
      </c>
      <c r="E45" s="9" t="s">
        <v>32</v>
      </c>
      <c r="F45" s="4">
        <v>38003197</v>
      </c>
      <c r="G45" s="9" t="s">
        <v>220</v>
      </c>
      <c r="H45" s="8" t="s">
        <v>34</v>
      </c>
      <c r="I45" s="8" t="s">
        <v>29</v>
      </c>
      <c r="J45" s="10">
        <v>10800</v>
      </c>
      <c r="K45" s="10">
        <v>9000</v>
      </c>
      <c r="L45" s="10">
        <v>1800</v>
      </c>
      <c r="M45" s="10">
        <v>0</v>
      </c>
      <c r="N45" s="9" t="s">
        <v>213</v>
      </c>
      <c r="O45" s="11">
        <v>22.69</v>
      </c>
      <c r="P45" s="7" t="str">
        <f t="shared" si="0"/>
        <v>38003197S3511001D</v>
      </c>
    </row>
    <row r="46" spans="1:16" ht="15.75" customHeight="1" x14ac:dyDescent="0.25">
      <c r="A46" s="2">
        <v>14</v>
      </c>
      <c r="B46" s="2" t="s">
        <v>209</v>
      </c>
      <c r="C46" s="2" t="s">
        <v>221</v>
      </c>
      <c r="D46" s="3" t="s">
        <v>222</v>
      </c>
      <c r="E46" s="3" t="s">
        <v>223</v>
      </c>
      <c r="F46" s="4">
        <v>46020315</v>
      </c>
      <c r="G46" s="3" t="s">
        <v>224</v>
      </c>
      <c r="H46" s="2" t="s">
        <v>40</v>
      </c>
      <c r="I46" s="2" t="s">
        <v>29</v>
      </c>
      <c r="J46" s="5">
        <v>10800</v>
      </c>
      <c r="K46" s="5">
        <v>9000</v>
      </c>
      <c r="L46" s="5">
        <v>1800</v>
      </c>
      <c r="M46" s="5">
        <v>0</v>
      </c>
      <c r="N46" s="3" t="s">
        <v>213</v>
      </c>
      <c r="O46" s="6">
        <v>22.69</v>
      </c>
      <c r="P46" s="7" t="str">
        <f t="shared" si="0"/>
        <v>46020315Q9655189J</v>
      </c>
    </row>
    <row r="47" spans="1:16" ht="15.75" customHeight="1" x14ac:dyDescent="0.25">
      <c r="A47" s="8">
        <v>15</v>
      </c>
      <c r="B47" s="8" t="s">
        <v>225</v>
      </c>
      <c r="C47" s="8" t="s">
        <v>226</v>
      </c>
      <c r="D47" s="9" t="s">
        <v>227</v>
      </c>
      <c r="E47" s="9" t="s">
        <v>228</v>
      </c>
      <c r="F47" s="4">
        <v>36024495</v>
      </c>
      <c r="G47" s="9" t="s">
        <v>229</v>
      </c>
      <c r="H47" s="8" t="s">
        <v>230</v>
      </c>
      <c r="I47" s="8" t="s">
        <v>22</v>
      </c>
      <c r="J47" s="10">
        <v>11500</v>
      </c>
      <c r="K47" s="10">
        <v>9000</v>
      </c>
      <c r="L47" s="10">
        <v>1800</v>
      </c>
      <c r="M47" s="10">
        <v>700</v>
      </c>
      <c r="N47" s="9" t="s">
        <v>231</v>
      </c>
      <c r="O47" s="11">
        <v>22.53</v>
      </c>
      <c r="P47" s="7" t="str">
        <f t="shared" si="0"/>
        <v>36024495Q3600366C</v>
      </c>
    </row>
    <row r="48" spans="1:16" ht="15.75" customHeight="1" x14ac:dyDescent="0.25">
      <c r="A48" s="2">
        <v>15</v>
      </c>
      <c r="B48" s="2" t="s">
        <v>225</v>
      </c>
      <c r="C48" s="2" t="s">
        <v>232</v>
      </c>
      <c r="D48" s="3" t="s">
        <v>233</v>
      </c>
      <c r="E48" s="3" t="s">
        <v>234</v>
      </c>
      <c r="F48" s="4">
        <v>28025373</v>
      </c>
      <c r="G48" s="3" t="s">
        <v>235</v>
      </c>
      <c r="H48" s="2" t="s">
        <v>82</v>
      </c>
      <c r="I48" s="2" t="s">
        <v>29</v>
      </c>
      <c r="J48" s="5">
        <v>10800</v>
      </c>
      <c r="K48" s="5">
        <v>9000</v>
      </c>
      <c r="L48" s="5">
        <v>1800</v>
      </c>
      <c r="M48" s="5">
        <v>0</v>
      </c>
      <c r="N48" s="3" t="s">
        <v>231</v>
      </c>
      <c r="O48" s="6">
        <v>22.53</v>
      </c>
      <c r="P48" s="7" t="str">
        <f t="shared" si="0"/>
        <v>28025373Q7868188I</v>
      </c>
    </row>
    <row r="49" spans="1:16" ht="15.75" customHeight="1" x14ac:dyDescent="0.25">
      <c r="A49" s="8">
        <v>15</v>
      </c>
      <c r="B49" s="8" t="s">
        <v>225</v>
      </c>
      <c r="C49" s="8" t="s">
        <v>236</v>
      </c>
      <c r="D49" s="9" t="s">
        <v>237</v>
      </c>
      <c r="E49" s="9" t="s">
        <v>32</v>
      </c>
      <c r="F49" s="4">
        <v>35005596</v>
      </c>
      <c r="G49" s="9" t="s">
        <v>238</v>
      </c>
      <c r="H49" s="8" t="s">
        <v>34</v>
      </c>
      <c r="I49" s="8" t="s">
        <v>29</v>
      </c>
      <c r="J49" s="10">
        <v>10800</v>
      </c>
      <c r="K49" s="10">
        <v>9000</v>
      </c>
      <c r="L49" s="10">
        <v>1800</v>
      </c>
      <c r="M49" s="10">
        <v>0</v>
      </c>
      <c r="N49" s="9" t="s">
        <v>231</v>
      </c>
      <c r="O49" s="11">
        <v>22.53</v>
      </c>
      <c r="P49" s="7" t="str">
        <f t="shared" si="0"/>
        <v>35005596S3511001D</v>
      </c>
    </row>
    <row r="50" spans="1:16" ht="15.75" customHeight="1" x14ac:dyDescent="0.25">
      <c r="A50" s="2">
        <v>15</v>
      </c>
      <c r="B50" s="2" t="s">
        <v>225</v>
      </c>
      <c r="C50" s="2" t="s">
        <v>239</v>
      </c>
      <c r="D50" s="3" t="s">
        <v>240</v>
      </c>
      <c r="E50" s="3" t="s">
        <v>241</v>
      </c>
      <c r="F50" s="4">
        <v>10004457</v>
      </c>
      <c r="G50" s="3" t="s">
        <v>242</v>
      </c>
      <c r="H50" s="2" t="s">
        <v>87</v>
      </c>
      <c r="I50" s="2" t="s">
        <v>29</v>
      </c>
      <c r="J50" s="5">
        <v>10800</v>
      </c>
      <c r="K50" s="5">
        <v>9000</v>
      </c>
      <c r="L50" s="5">
        <v>1800</v>
      </c>
      <c r="M50" s="5">
        <v>0</v>
      </c>
      <c r="N50" s="3" t="s">
        <v>231</v>
      </c>
      <c r="O50" s="6">
        <v>22.53</v>
      </c>
      <c r="P50" s="7" t="str">
        <f t="shared" si="0"/>
        <v>10004457S1000071I</v>
      </c>
    </row>
    <row r="51" spans="1:16" ht="15.75" customHeight="1" x14ac:dyDescent="0.25">
      <c r="A51" s="8">
        <v>16</v>
      </c>
      <c r="B51" s="8" t="s">
        <v>243</v>
      </c>
      <c r="C51" s="8" t="s">
        <v>244</v>
      </c>
      <c r="D51" s="9" t="s">
        <v>245</v>
      </c>
      <c r="E51" s="9" t="s">
        <v>246</v>
      </c>
      <c r="F51" s="4">
        <v>7008648</v>
      </c>
      <c r="G51" s="9" t="s">
        <v>247</v>
      </c>
      <c r="H51" s="8" t="s">
        <v>46</v>
      </c>
      <c r="I51" s="8" t="s">
        <v>22</v>
      </c>
      <c r="J51" s="10">
        <v>11500</v>
      </c>
      <c r="K51" s="10">
        <v>9000</v>
      </c>
      <c r="L51" s="10">
        <v>1800</v>
      </c>
      <c r="M51" s="10">
        <v>700</v>
      </c>
      <c r="N51" s="9" t="s">
        <v>248</v>
      </c>
      <c r="O51" s="11">
        <v>22.45</v>
      </c>
      <c r="P51" s="7" t="str">
        <f t="shared" si="0"/>
        <v>07008648S0700222C</v>
      </c>
    </row>
    <row r="52" spans="1:16" ht="15.75" customHeight="1" x14ac:dyDescent="0.25">
      <c r="A52" s="2">
        <v>16</v>
      </c>
      <c r="B52" s="2" t="s">
        <v>243</v>
      </c>
      <c r="C52" s="2" t="s">
        <v>249</v>
      </c>
      <c r="D52" s="3" t="s">
        <v>250</v>
      </c>
      <c r="E52" s="3" t="s">
        <v>251</v>
      </c>
      <c r="F52" s="4">
        <v>46020455</v>
      </c>
      <c r="G52" s="3" t="s">
        <v>252</v>
      </c>
      <c r="H52" s="2" t="s">
        <v>40</v>
      </c>
      <c r="I52" s="2" t="s">
        <v>29</v>
      </c>
      <c r="J52" s="5">
        <v>10800</v>
      </c>
      <c r="K52" s="5">
        <v>9000</v>
      </c>
      <c r="L52" s="5">
        <v>1800</v>
      </c>
      <c r="M52" s="5">
        <v>0</v>
      </c>
      <c r="N52" s="3" t="s">
        <v>248</v>
      </c>
      <c r="O52" s="6">
        <v>22.45</v>
      </c>
      <c r="P52" s="7" t="str">
        <f t="shared" si="0"/>
        <v>46020455S4600343J</v>
      </c>
    </row>
    <row r="53" spans="1:16" ht="15.75" customHeight="1" x14ac:dyDescent="0.25">
      <c r="A53" s="8">
        <v>16</v>
      </c>
      <c r="B53" s="8" t="s">
        <v>243</v>
      </c>
      <c r="C53" s="8" t="s">
        <v>253</v>
      </c>
      <c r="D53" s="9" t="s">
        <v>254</v>
      </c>
      <c r="E53" s="9" t="s">
        <v>255</v>
      </c>
      <c r="F53" s="4">
        <v>28041081</v>
      </c>
      <c r="G53" s="9" t="s">
        <v>121</v>
      </c>
      <c r="H53" s="8" t="s">
        <v>82</v>
      </c>
      <c r="I53" s="8" t="s">
        <v>29</v>
      </c>
      <c r="J53" s="10">
        <v>10800</v>
      </c>
      <c r="K53" s="10">
        <v>9000</v>
      </c>
      <c r="L53" s="10">
        <v>1800</v>
      </c>
      <c r="M53" s="10">
        <v>0</v>
      </c>
      <c r="N53" s="9" t="s">
        <v>248</v>
      </c>
      <c r="O53" s="11">
        <v>22.45</v>
      </c>
      <c r="P53" s="7" t="str">
        <f t="shared" si="0"/>
        <v>28041081Q2868235I</v>
      </c>
    </row>
    <row r="54" spans="1:16" ht="15.75" customHeight="1" x14ac:dyDescent="0.25">
      <c r="A54" s="2">
        <v>17</v>
      </c>
      <c r="B54" s="2" t="s">
        <v>256</v>
      </c>
      <c r="C54" s="2" t="s">
        <v>257</v>
      </c>
      <c r="D54" s="3" t="s">
        <v>258</v>
      </c>
      <c r="E54" s="3" t="s">
        <v>259</v>
      </c>
      <c r="F54" s="4">
        <v>8076194</v>
      </c>
      <c r="G54" s="3" t="s">
        <v>260</v>
      </c>
      <c r="H54" s="2" t="s">
        <v>28</v>
      </c>
      <c r="I54" s="2" t="s">
        <v>22</v>
      </c>
      <c r="J54" s="5">
        <v>9700</v>
      </c>
      <c r="K54" s="5">
        <v>9000</v>
      </c>
      <c r="L54" s="5">
        <v>0</v>
      </c>
      <c r="M54" s="5">
        <v>700</v>
      </c>
      <c r="N54" s="3" t="s">
        <v>261</v>
      </c>
      <c r="O54" s="6">
        <v>22.38</v>
      </c>
      <c r="P54" s="7" t="str">
        <f t="shared" si="0"/>
        <v>08076194S0800608B</v>
      </c>
    </row>
    <row r="55" spans="1:16" ht="15.75" customHeight="1" x14ac:dyDescent="0.25">
      <c r="A55" s="8">
        <v>17</v>
      </c>
      <c r="B55" s="8" t="s">
        <v>256</v>
      </c>
      <c r="C55" s="8" t="s">
        <v>262</v>
      </c>
      <c r="D55" s="9" t="s">
        <v>263</v>
      </c>
      <c r="E55" s="9" t="s">
        <v>264</v>
      </c>
      <c r="F55" s="4">
        <v>28031014</v>
      </c>
      <c r="G55" s="9" t="s">
        <v>265</v>
      </c>
      <c r="H55" s="8" t="s">
        <v>82</v>
      </c>
      <c r="I55" s="8" t="s">
        <v>29</v>
      </c>
      <c r="J55" s="10">
        <v>9000</v>
      </c>
      <c r="K55" s="10">
        <v>9000</v>
      </c>
      <c r="L55" s="10">
        <v>0</v>
      </c>
      <c r="M55" s="10">
        <v>0</v>
      </c>
      <c r="N55" s="9" t="s">
        <v>261</v>
      </c>
      <c r="O55" s="11">
        <v>22.38</v>
      </c>
      <c r="P55" s="7" t="str">
        <f t="shared" si="0"/>
        <v>28031014Q2868683J</v>
      </c>
    </row>
    <row r="56" spans="1:16" ht="15.75" customHeight="1" x14ac:dyDescent="0.25">
      <c r="A56" s="2">
        <v>17</v>
      </c>
      <c r="B56" s="2" t="s">
        <v>256</v>
      </c>
      <c r="C56" s="2" t="s">
        <v>266</v>
      </c>
      <c r="D56" s="3" t="s">
        <v>267</v>
      </c>
      <c r="E56" s="3" t="s">
        <v>56</v>
      </c>
      <c r="F56" s="4">
        <v>29700503</v>
      </c>
      <c r="G56" s="3" t="s">
        <v>212</v>
      </c>
      <c r="H56" s="2" t="s">
        <v>58</v>
      </c>
      <c r="I56" s="2" t="s">
        <v>29</v>
      </c>
      <c r="J56" s="5">
        <v>9000</v>
      </c>
      <c r="K56" s="5">
        <v>9000</v>
      </c>
      <c r="L56" s="5">
        <v>0</v>
      </c>
      <c r="M56" s="5">
        <v>0</v>
      </c>
      <c r="N56" s="3" t="s">
        <v>261</v>
      </c>
      <c r="O56" s="6">
        <v>22.38</v>
      </c>
      <c r="P56" s="7" t="str">
        <f t="shared" si="0"/>
        <v>29700503S4111001F</v>
      </c>
    </row>
    <row r="57" spans="1:16" ht="15.75" customHeight="1" x14ac:dyDescent="0.25">
      <c r="A57" s="8">
        <v>17</v>
      </c>
      <c r="B57" s="8" t="s">
        <v>256</v>
      </c>
      <c r="C57" s="8" t="s">
        <v>268</v>
      </c>
      <c r="D57" s="9" t="s">
        <v>269</v>
      </c>
      <c r="E57" s="9" t="s">
        <v>270</v>
      </c>
      <c r="F57" s="4">
        <v>3015543</v>
      </c>
      <c r="G57" s="9" t="s">
        <v>271</v>
      </c>
      <c r="H57" s="8" t="s">
        <v>40</v>
      </c>
      <c r="I57" s="8" t="s">
        <v>29</v>
      </c>
      <c r="J57" s="10">
        <v>9000</v>
      </c>
      <c r="K57" s="10">
        <v>9000</v>
      </c>
      <c r="L57" s="10">
        <v>0</v>
      </c>
      <c r="M57" s="10">
        <v>0</v>
      </c>
      <c r="N57" s="9" t="s">
        <v>261</v>
      </c>
      <c r="O57" s="11">
        <v>22.38</v>
      </c>
      <c r="P57" s="7" t="str">
        <f t="shared" si="0"/>
        <v>03015543Q0300553E</v>
      </c>
    </row>
    <row r="58" spans="1:16" ht="15.75" customHeight="1" x14ac:dyDescent="0.25">
      <c r="A58" s="2">
        <v>18</v>
      </c>
      <c r="B58" s="2" t="s">
        <v>272</v>
      </c>
      <c r="C58" s="2" t="s">
        <v>273</v>
      </c>
      <c r="D58" s="3" t="s">
        <v>274</v>
      </c>
      <c r="E58" s="3" t="s">
        <v>275</v>
      </c>
      <c r="F58" s="4">
        <v>28059361</v>
      </c>
      <c r="G58" s="3" t="s">
        <v>265</v>
      </c>
      <c r="H58" s="2" t="s">
        <v>82</v>
      </c>
      <c r="I58" s="2" t="s">
        <v>22</v>
      </c>
      <c r="J58" s="5">
        <v>11500</v>
      </c>
      <c r="K58" s="5">
        <v>9000</v>
      </c>
      <c r="L58" s="5">
        <v>1800</v>
      </c>
      <c r="M58" s="5">
        <v>700</v>
      </c>
      <c r="N58" s="3" t="s">
        <v>276</v>
      </c>
      <c r="O58" s="6">
        <v>22.34</v>
      </c>
      <c r="P58" s="7" t="str">
        <f t="shared" si="0"/>
        <v>28059361S2800153E</v>
      </c>
    </row>
    <row r="59" spans="1:16" ht="15.75" customHeight="1" x14ac:dyDescent="0.25">
      <c r="A59" s="8">
        <v>18</v>
      </c>
      <c r="B59" s="8" t="s">
        <v>272</v>
      </c>
      <c r="C59" s="8" t="s">
        <v>277</v>
      </c>
      <c r="D59" s="9" t="s">
        <v>278</v>
      </c>
      <c r="E59" s="9" t="s">
        <v>32</v>
      </c>
      <c r="F59" s="4">
        <v>38010505</v>
      </c>
      <c r="G59" s="9" t="s">
        <v>279</v>
      </c>
      <c r="H59" s="8" t="s">
        <v>34</v>
      </c>
      <c r="I59" s="8" t="s">
        <v>29</v>
      </c>
      <c r="J59" s="10">
        <v>10800</v>
      </c>
      <c r="K59" s="10">
        <v>9000</v>
      </c>
      <c r="L59" s="10">
        <v>1800</v>
      </c>
      <c r="M59" s="10">
        <v>0</v>
      </c>
      <c r="N59" s="9" t="s">
        <v>276</v>
      </c>
      <c r="O59" s="11">
        <v>22.34</v>
      </c>
      <c r="P59" s="7" t="str">
        <f t="shared" si="0"/>
        <v>38010505S3511001D</v>
      </c>
    </row>
    <row r="60" spans="1:16" ht="15.75" customHeight="1" x14ac:dyDescent="0.25">
      <c r="A60" s="2">
        <v>19</v>
      </c>
      <c r="B60" s="2" t="s">
        <v>280</v>
      </c>
      <c r="C60" s="2" t="s">
        <v>281</v>
      </c>
      <c r="D60" s="3" t="s">
        <v>282</v>
      </c>
      <c r="E60" s="3" t="s">
        <v>283</v>
      </c>
      <c r="F60" s="4">
        <v>28045098</v>
      </c>
      <c r="G60" s="3" t="s">
        <v>265</v>
      </c>
      <c r="H60" s="2" t="s">
        <v>82</v>
      </c>
      <c r="I60" s="2" t="s">
        <v>22</v>
      </c>
      <c r="J60" s="5">
        <v>11500</v>
      </c>
      <c r="K60" s="5">
        <v>9000</v>
      </c>
      <c r="L60" s="5">
        <v>1800</v>
      </c>
      <c r="M60" s="5">
        <v>700</v>
      </c>
      <c r="N60" s="3" t="s">
        <v>284</v>
      </c>
      <c r="O60" s="6">
        <v>22.29</v>
      </c>
      <c r="P60" s="7" t="str">
        <f t="shared" si="0"/>
        <v>28045098Q2821029B</v>
      </c>
    </row>
    <row r="61" spans="1:16" ht="15.75" customHeight="1" x14ac:dyDescent="0.25">
      <c r="A61" s="8">
        <v>19</v>
      </c>
      <c r="B61" s="8" t="s">
        <v>280</v>
      </c>
      <c r="C61" s="8" t="s">
        <v>285</v>
      </c>
      <c r="D61" s="9" t="s">
        <v>286</v>
      </c>
      <c r="E61" s="9" t="s">
        <v>287</v>
      </c>
      <c r="F61" s="4">
        <v>30018199</v>
      </c>
      <c r="G61" s="9" t="s">
        <v>288</v>
      </c>
      <c r="H61" s="8" t="s">
        <v>21</v>
      </c>
      <c r="I61" s="8" t="s">
        <v>29</v>
      </c>
      <c r="J61" s="10">
        <v>10800</v>
      </c>
      <c r="K61" s="10">
        <v>9000</v>
      </c>
      <c r="L61" s="10">
        <v>1800</v>
      </c>
      <c r="M61" s="10">
        <v>0</v>
      </c>
      <c r="N61" s="9" t="s">
        <v>284</v>
      </c>
      <c r="O61" s="11">
        <v>22.29</v>
      </c>
      <c r="P61" s="7" t="str">
        <f t="shared" si="0"/>
        <v>30018199Q3000268G</v>
      </c>
    </row>
    <row r="62" spans="1:16" ht="15.75" customHeight="1" x14ac:dyDescent="0.25">
      <c r="A62" s="2">
        <v>19</v>
      </c>
      <c r="B62" s="2" t="s">
        <v>280</v>
      </c>
      <c r="C62" s="2" t="s">
        <v>289</v>
      </c>
      <c r="D62" s="3" t="s">
        <v>290</v>
      </c>
      <c r="E62" s="3" t="s">
        <v>32</v>
      </c>
      <c r="F62" s="4">
        <v>35009541</v>
      </c>
      <c r="G62" s="3" t="s">
        <v>160</v>
      </c>
      <c r="H62" s="2" t="s">
        <v>34</v>
      </c>
      <c r="I62" s="2" t="s">
        <v>29</v>
      </c>
      <c r="J62" s="5">
        <v>10800</v>
      </c>
      <c r="K62" s="5">
        <v>9000</v>
      </c>
      <c r="L62" s="5">
        <v>1800</v>
      </c>
      <c r="M62" s="5">
        <v>0</v>
      </c>
      <c r="N62" s="3" t="s">
        <v>284</v>
      </c>
      <c r="O62" s="6">
        <v>22.29</v>
      </c>
      <c r="P62" s="7" t="str">
        <f t="shared" si="0"/>
        <v>35009541S3511001D</v>
      </c>
    </row>
    <row r="63" spans="1:16" ht="15.75" customHeight="1" x14ac:dyDescent="0.25">
      <c r="A63" s="8">
        <v>19</v>
      </c>
      <c r="B63" s="8" t="s">
        <v>280</v>
      </c>
      <c r="C63" s="8" t="s">
        <v>291</v>
      </c>
      <c r="D63" s="9" t="s">
        <v>292</v>
      </c>
      <c r="E63" s="9" t="s">
        <v>293</v>
      </c>
      <c r="F63" s="4">
        <v>3007042</v>
      </c>
      <c r="G63" s="9" t="s">
        <v>294</v>
      </c>
      <c r="H63" s="8" t="s">
        <v>40</v>
      </c>
      <c r="I63" s="8" t="s">
        <v>29</v>
      </c>
      <c r="J63" s="10">
        <v>10800</v>
      </c>
      <c r="K63" s="10">
        <v>9000</v>
      </c>
      <c r="L63" s="10">
        <v>1800</v>
      </c>
      <c r="M63" s="10">
        <v>0</v>
      </c>
      <c r="N63" s="9" t="s">
        <v>284</v>
      </c>
      <c r="O63" s="11">
        <v>22.29</v>
      </c>
      <c r="P63" s="7" t="str">
        <f t="shared" si="0"/>
        <v>03007042Q5355274A</v>
      </c>
    </row>
    <row r="64" spans="1:16" ht="15.75" customHeight="1" x14ac:dyDescent="0.25">
      <c r="A64" s="2">
        <v>19</v>
      </c>
      <c r="B64" s="2" t="s">
        <v>280</v>
      </c>
      <c r="C64" s="2" t="s">
        <v>295</v>
      </c>
      <c r="D64" s="3" t="s">
        <v>296</v>
      </c>
      <c r="E64" s="3" t="s">
        <v>297</v>
      </c>
      <c r="F64" s="4">
        <v>6001324</v>
      </c>
      <c r="G64" s="3" t="s">
        <v>298</v>
      </c>
      <c r="H64" s="2" t="s">
        <v>87</v>
      </c>
      <c r="I64" s="2" t="s">
        <v>29</v>
      </c>
      <c r="J64" s="5">
        <v>10800</v>
      </c>
      <c r="K64" s="5">
        <v>9000</v>
      </c>
      <c r="L64" s="5">
        <v>1800</v>
      </c>
      <c r="M64" s="5">
        <v>0</v>
      </c>
      <c r="N64" s="3" t="s">
        <v>284</v>
      </c>
      <c r="O64" s="6">
        <v>22.29</v>
      </c>
      <c r="P64" s="7" t="str">
        <f t="shared" si="0"/>
        <v>06001324S0600120J</v>
      </c>
    </row>
    <row r="65" spans="1:16" ht="15.75" customHeight="1" x14ac:dyDescent="0.25">
      <c r="A65" s="8">
        <v>20</v>
      </c>
      <c r="B65" s="8" t="s">
        <v>299</v>
      </c>
      <c r="C65" s="8" t="s">
        <v>300</v>
      </c>
      <c r="D65" s="9" t="s">
        <v>301</v>
      </c>
      <c r="E65" s="9" t="s">
        <v>56</v>
      </c>
      <c r="F65" s="4">
        <v>41009251</v>
      </c>
      <c r="G65" s="9" t="s">
        <v>302</v>
      </c>
      <c r="H65" s="8" t="s">
        <v>58</v>
      </c>
      <c r="I65" s="8" t="s">
        <v>22</v>
      </c>
      <c r="J65" s="10">
        <v>9700</v>
      </c>
      <c r="K65" s="10">
        <v>9000</v>
      </c>
      <c r="L65" s="10">
        <v>0</v>
      </c>
      <c r="M65" s="10">
        <v>700</v>
      </c>
      <c r="N65" s="9" t="s">
        <v>303</v>
      </c>
      <c r="O65" s="11">
        <v>22.12</v>
      </c>
      <c r="P65" s="7" t="str">
        <f t="shared" si="0"/>
        <v>41009251S4111001F</v>
      </c>
    </row>
    <row r="66" spans="1:16" ht="15.75" customHeight="1" x14ac:dyDescent="0.25">
      <c r="A66" s="2">
        <v>20</v>
      </c>
      <c r="B66" s="2" t="s">
        <v>299</v>
      </c>
      <c r="C66" s="2" t="s">
        <v>304</v>
      </c>
      <c r="D66" s="3" t="s">
        <v>305</v>
      </c>
      <c r="E66" s="3" t="s">
        <v>306</v>
      </c>
      <c r="F66" s="12" t="s">
        <v>307</v>
      </c>
      <c r="G66" s="3" t="s">
        <v>308</v>
      </c>
      <c r="H66" s="2" t="s">
        <v>40</v>
      </c>
      <c r="I66" s="2" t="s">
        <v>29</v>
      </c>
      <c r="J66" s="5">
        <v>9000</v>
      </c>
      <c r="K66" s="5">
        <v>9000</v>
      </c>
      <c r="L66" s="5">
        <v>0</v>
      </c>
      <c r="M66" s="5">
        <v>0</v>
      </c>
      <c r="N66" s="3" t="s">
        <v>303</v>
      </c>
      <c r="O66" s="6">
        <v>22.12</v>
      </c>
      <c r="P66" s="7" t="str">
        <f t="shared" ref="P66:P129" si="1">TEXT(F66,"00000000")&amp;E66</f>
        <v>Q6255005Q6255005H</v>
      </c>
    </row>
    <row r="67" spans="1:16" ht="15.75" customHeight="1" x14ac:dyDescent="0.25">
      <c r="A67" s="8">
        <v>20</v>
      </c>
      <c r="B67" s="8" t="s">
        <v>299</v>
      </c>
      <c r="C67" s="8" t="s">
        <v>309</v>
      </c>
      <c r="D67" s="9" t="s">
        <v>310</v>
      </c>
      <c r="E67" s="9" t="s">
        <v>311</v>
      </c>
      <c r="F67" s="12" t="s">
        <v>312</v>
      </c>
      <c r="G67" s="9" t="s">
        <v>313</v>
      </c>
      <c r="H67" s="8" t="s">
        <v>87</v>
      </c>
      <c r="I67" s="8" t="s">
        <v>29</v>
      </c>
      <c r="J67" s="10">
        <v>9000</v>
      </c>
      <c r="K67" s="10">
        <v>9000</v>
      </c>
      <c r="L67" s="10">
        <v>0</v>
      </c>
      <c r="M67" s="10">
        <v>0</v>
      </c>
      <c r="N67" s="9" t="s">
        <v>303</v>
      </c>
      <c r="O67" s="11">
        <v>22.12</v>
      </c>
      <c r="P67" s="7" t="str">
        <f t="shared" si="1"/>
        <v>S1000042S1000042J</v>
      </c>
    </row>
    <row r="68" spans="1:16" ht="15.75" customHeight="1" x14ac:dyDescent="0.25">
      <c r="A68" s="2">
        <v>20</v>
      </c>
      <c r="B68" s="2" t="s">
        <v>299</v>
      </c>
      <c r="C68" s="2" t="s">
        <v>314</v>
      </c>
      <c r="D68" s="3" t="s">
        <v>315</v>
      </c>
      <c r="E68" s="3" t="s">
        <v>316</v>
      </c>
      <c r="F68" s="12" t="s">
        <v>317</v>
      </c>
      <c r="G68" s="3" t="s">
        <v>318</v>
      </c>
      <c r="H68" s="2" t="s">
        <v>21</v>
      </c>
      <c r="I68" s="2" t="s">
        <v>29</v>
      </c>
      <c r="J68" s="5">
        <v>9000</v>
      </c>
      <c r="K68" s="5">
        <v>9000</v>
      </c>
      <c r="L68" s="5">
        <v>0</v>
      </c>
      <c r="M68" s="5">
        <v>0</v>
      </c>
      <c r="N68" s="3" t="s">
        <v>303</v>
      </c>
      <c r="O68" s="6">
        <v>22.12</v>
      </c>
      <c r="P68" s="7" t="str">
        <f t="shared" si="1"/>
        <v>Q3068042Q3068042E</v>
      </c>
    </row>
    <row r="69" spans="1:16" ht="15.75" customHeight="1" x14ac:dyDescent="0.25">
      <c r="A69" s="8">
        <v>21</v>
      </c>
      <c r="B69" s="8" t="s">
        <v>319</v>
      </c>
      <c r="C69" s="8" t="s">
        <v>320</v>
      </c>
      <c r="D69" s="9" t="s">
        <v>321</v>
      </c>
      <c r="E69" s="9" t="s">
        <v>322</v>
      </c>
      <c r="F69" s="4">
        <v>37009131</v>
      </c>
      <c r="G69" s="9" t="s">
        <v>323</v>
      </c>
      <c r="H69" s="8" t="s">
        <v>52</v>
      </c>
      <c r="I69" s="8" t="s">
        <v>22</v>
      </c>
      <c r="J69" s="10">
        <v>9700</v>
      </c>
      <c r="K69" s="10">
        <v>9000</v>
      </c>
      <c r="L69" s="10">
        <v>0</v>
      </c>
      <c r="M69" s="10">
        <v>700</v>
      </c>
      <c r="N69" s="9" t="s">
        <v>324</v>
      </c>
      <c r="O69" s="11">
        <v>22.1</v>
      </c>
      <c r="P69" s="7" t="str">
        <f t="shared" si="1"/>
        <v>37009131Q3768087C</v>
      </c>
    </row>
    <row r="70" spans="1:16" ht="15.75" customHeight="1" x14ac:dyDescent="0.25">
      <c r="A70" s="2">
        <v>21</v>
      </c>
      <c r="B70" s="2" t="s">
        <v>319</v>
      </c>
      <c r="C70" s="2" t="s">
        <v>325</v>
      </c>
      <c r="D70" s="3" t="s">
        <v>326</v>
      </c>
      <c r="E70" s="3" t="s">
        <v>327</v>
      </c>
      <c r="F70" s="4">
        <v>28074852</v>
      </c>
      <c r="G70" s="3" t="s">
        <v>328</v>
      </c>
      <c r="H70" s="2" t="s">
        <v>82</v>
      </c>
      <c r="I70" s="2" t="s">
        <v>29</v>
      </c>
      <c r="J70" s="5">
        <v>9000</v>
      </c>
      <c r="K70" s="5">
        <v>9000</v>
      </c>
      <c r="L70" s="5">
        <v>0</v>
      </c>
      <c r="M70" s="5">
        <v>0</v>
      </c>
      <c r="N70" s="3" t="s">
        <v>324</v>
      </c>
      <c r="O70" s="6">
        <v>22.1</v>
      </c>
      <c r="P70" s="7" t="str">
        <f t="shared" si="1"/>
        <v>28074852S2801211J</v>
      </c>
    </row>
    <row r="71" spans="1:16" ht="15.75" customHeight="1" x14ac:dyDescent="0.25">
      <c r="A71" s="8">
        <v>21</v>
      </c>
      <c r="B71" s="8" t="s">
        <v>319</v>
      </c>
      <c r="C71" s="8" t="s">
        <v>329</v>
      </c>
      <c r="D71" s="9" t="s">
        <v>330</v>
      </c>
      <c r="E71" s="9" t="s">
        <v>331</v>
      </c>
      <c r="F71" s="4">
        <v>46019660</v>
      </c>
      <c r="G71" s="9" t="s">
        <v>332</v>
      </c>
      <c r="H71" s="8" t="s">
        <v>40</v>
      </c>
      <c r="I71" s="8" t="s">
        <v>29</v>
      </c>
      <c r="J71" s="10">
        <v>9000</v>
      </c>
      <c r="K71" s="10">
        <v>9000</v>
      </c>
      <c r="L71" s="10">
        <v>0</v>
      </c>
      <c r="M71" s="10">
        <v>0</v>
      </c>
      <c r="N71" s="9" t="s">
        <v>324</v>
      </c>
      <c r="O71" s="11">
        <v>22.1</v>
      </c>
      <c r="P71" s="7" t="str">
        <f t="shared" si="1"/>
        <v>46019660Q9655676F</v>
      </c>
    </row>
    <row r="72" spans="1:16" ht="15.75" customHeight="1" x14ac:dyDescent="0.25">
      <c r="A72" s="2">
        <v>22</v>
      </c>
      <c r="B72" s="2" t="s">
        <v>333</v>
      </c>
      <c r="C72" s="2" t="s">
        <v>334</v>
      </c>
      <c r="D72" s="3" t="s">
        <v>335</v>
      </c>
      <c r="E72" s="3" t="s">
        <v>32</v>
      </c>
      <c r="F72" s="4">
        <v>38004062</v>
      </c>
      <c r="G72" s="3" t="s">
        <v>336</v>
      </c>
      <c r="H72" s="2" t="s">
        <v>34</v>
      </c>
      <c r="I72" s="2" t="s">
        <v>22</v>
      </c>
      <c r="J72" s="5">
        <v>11500</v>
      </c>
      <c r="K72" s="5">
        <v>9000</v>
      </c>
      <c r="L72" s="5">
        <v>1800</v>
      </c>
      <c r="M72" s="5">
        <v>700</v>
      </c>
      <c r="N72" s="3" t="s">
        <v>337</v>
      </c>
      <c r="O72" s="6">
        <v>22.07</v>
      </c>
      <c r="P72" s="7" t="str">
        <f t="shared" si="1"/>
        <v>38004062S3511001D</v>
      </c>
    </row>
    <row r="73" spans="1:16" ht="15.75" customHeight="1" x14ac:dyDescent="0.25">
      <c r="A73" s="8">
        <v>22</v>
      </c>
      <c r="B73" s="8" t="s">
        <v>333</v>
      </c>
      <c r="C73" s="8" t="s">
        <v>338</v>
      </c>
      <c r="D73" s="9" t="s">
        <v>339</v>
      </c>
      <c r="E73" s="9" t="s">
        <v>340</v>
      </c>
      <c r="F73" s="4">
        <v>36015354</v>
      </c>
      <c r="G73" s="9" t="s">
        <v>341</v>
      </c>
      <c r="H73" s="8" t="s">
        <v>230</v>
      </c>
      <c r="I73" s="8" t="s">
        <v>29</v>
      </c>
      <c r="J73" s="10">
        <v>10800</v>
      </c>
      <c r="K73" s="10">
        <v>9000</v>
      </c>
      <c r="L73" s="10">
        <v>1800</v>
      </c>
      <c r="M73" s="10">
        <v>0</v>
      </c>
      <c r="N73" s="9" t="s">
        <v>337</v>
      </c>
      <c r="O73" s="11">
        <v>22.07</v>
      </c>
      <c r="P73" s="7" t="str">
        <f t="shared" si="1"/>
        <v>36015354S8600042I</v>
      </c>
    </row>
    <row r="74" spans="1:16" ht="15.75" customHeight="1" x14ac:dyDescent="0.25">
      <c r="A74" s="2">
        <v>22</v>
      </c>
      <c r="B74" s="2" t="s">
        <v>333</v>
      </c>
      <c r="C74" s="2" t="s">
        <v>342</v>
      </c>
      <c r="D74" s="3" t="s">
        <v>343</v>
      </c>
      <c r="E74" s="3" t="s">
        <v>56</v>
      </c>
      <c r="F74" s="4">
        <v>29602049</v>
      </c>
      <c r="G74" s="3" t="s">
        <v>212</v>
      </c>
      <c r="H74" s="2" t="s">
        <v>58</v>
      </c>
      <c r="I74" s="2" t="s">
        <v>29</v>
      </c>
      <c r="J74" s="5">
        <v>10800</v>
      </c>
      <c r="K74" s="5">
        <v>9000</v>
      </c>
      <c r="L74" s="5">
        <v>1800</v>
      </c>
      <c r="M74" s="5">
        <v>0</v>
      </c>
      <c r="N74" s="3" t="s">
        <v>337</v>
      </c>
      <c r="O74" s="6">
        <v>22.07</v>
      </c>
      <c r="P74" s="7" t="str">
        <f t="shared" si="1"/>
        <v>29602049S4111001F</v>
      </c>
    </row>
    <row r="75" spans="1:16" ht="15.75" customHeight="1" x14ac:dyDescent="0.25">
      <c r="A75" s="8">
        <v>22</v>
      </c>
      <c r="B75" s="8" t="s">
        <v>333</v>
      </c>
      <c r="C75" s="8" t="s">
        <v>344</v>
      </c>
      <c r="D75" s="9" t="s">
        <v>345</v>
      </c>
      <c r="E75" s="9" t="s">
        <v>142</v>
      </c>
      <c r="F75" s="4">
        <v>20005804</v>
      </c>
      <c r="G75" s="9" t="s">
        <v>346</v>
      </c>
      <c r="H75" s="8" t="s">
        <v>144</v>
      </c>
      <c r="I75" s="8" t="s">
        <v>29</v>
      </c>
      <c r="J75" s="10">
        <v>10800</v>
      </c>
      <c r="K75" s="10">
        <v>9000</v>
      </c>
      <c r="L75" s="10">
        <v>1800</v>
      </c>
      <c r="M75" s="10">
        <v>0</v>
      </c>
      <c r="N75" s="9" t="s">
        <v>337</v>
      </c>
      <c r="O75" s="11">
        <v>22.07</v>
      </c>
      <c r="P75" s="7" t="str">
        <f t="shared" si="1"/>
        <v>20005804S4833001C</v>
      </c>
    </row>
    <row r="76" spans="1:16" ht="15.75" customHeight="1" x14ac:dyDescent="0.25">
      <c r="A76" s="2">
        <v>22</v>
      </c>
      <c r="B76" s="2" t="s">
        <v>333</v>
      </c>
      <c r="C76" s="2" t="s">
        <v>347</v>
      </c>
      <c r="D76" s="3" t="s">
        <v>348</v>
      </c>
      <c r="E76" s="3" t="s">
        <v>349</v>
      </c>
      <c r="F76" s="4">
        <v>46008364</v>
      </c>
      <c r="G76" s="3" t="s">
        <v>350</v>
      </c>
      <c r="H76" s="2" t="s">
        <v>40</v>
      </c>
      <c r="I76" s="2" t="s">
        <v>29</v>
      </c>
      <c r="J76" s="5">
        <v>10800</v>
      </c>
      <c r="K76" s="5">
        <v>9000</v>
      </c>
      <c r="L76" s="5">
        <v>1800</v>
      </c>
      <c r="M76" s="5">
        <v>0</v>
      </c>
      <c r="N76" s="3" t="s">
        <v>337</v>
      </c>
      <c r="O76" s="6">
        <v>22.07</v>
      </c>
      <c r="P76" s="7" t="str">
        <f t="shared" si="1"/>
        <v>46008364Q9655344A</v>
      </c>
    </row>
    <row r="77" spans="1:16" ht="15.75" customHeight="1" x14ac:dyDescent="0.25">
      <c r="A77" s="8">
        <v>22</v>
      </c>
      <c r="B77" s="8" t="s">
        <v>333</v>
      </c>
      <c r="C77" s="8" t="s">
        <v>351</v>
      </c>
      <c r="D77" s="9" t="s">
        <v>352</v>
      </c>
      <c r="E77" s="9" t="s">
        <v>353</v>
      </c>
      <c r="F77" s="4">
        <v>50006141</v>
      </c>
      <c r="G77" s="9" t="s">
        <v>354</v>
      </c>
      <c r="H77" s="8" t="s">
        <v>173</v>
      </c>
      <c r="I77" s="8" t="s">
        <v>29</v>
      </c>
      <c r="J77" s="10">
        <v>10800</v>
      </c>
      <c r="K77" s="10">
        <v>9000</v>
      </c>
      <c r="L77" s="10">
        <v>1800</v>
      </c>
      <c r="M77" s="10">
        <v>0</v>
      </c>
      <c r="N77" s="9" t="s">
        <v>337</v>
      </c>
      <c r="O77" s="11">
        <v>22.07</v>
      </c>
      <c r="P77" s="7" t="str">
        <f t="shared" si="1"/>
        <v>50006141Q5068041B</v>
      </c>
    </row>
    <row r="78" spans="1:16" ht="15.75" customHeight="1" x14ac:dyDescent="0.25">
      <c r="A78" s="2">
        <v>23</v>
      </c>
      <c r="B78" s="2" t="s">
        <v>355</v>
      </c>
      <c r="C78" s="2" t="s">
        <v>356</v>
      </c>
      <c r="D78" s="3" t="s">
        <v>357</v>
      </c>
      <c r="E78" s="3" t="s">
        <v>358</v>
      </c>
      <c r="F78" s="4">
        <v>50005926</v>
      </c>
      <c r="G78" s="3" t="s">
        <v>359</v>
      </c>
      <c r="H78" s="2" t="s">
        <v>173</v>
      </c>
      <c r="I78" s="2" t="s">
        <v>22</v>
      </c>
      <c r="J78" s="5">
        <v>9700</v>
      </c>
      <c r="K78" s="5">
        <v>9000</v>
      </c>
      <c r="L78" s="5">
        <v>0</v>
      </c>
      <c r="M78" s="5">
        <v>700</v>
      </c>
      <c r="N78" s="3" t="s">
        <v>360</v>
      </c>
      <c r="O78" s="6">
        <v>21.8</v>
      </c>
      <c r="P78" s="7" t="str">
        <f t="shared" si="1"/>
        <v>50005926Q5068038H</v>
      </c>
    </row>
    <row r="79" spans="1:16" ht="15.75" customHeight="1" x14ac:dyDescent="0.25">
      <c r="A79" s="8">
        <v>23</v>
      </c>
      <c r="B79" s="8" t="s">
        <v>355</v>
      </c>
      <c r="C79" s="8" t="s">
        <v>361</v>
      </c>
      <c r="D79" s="9" t="s">
        <v>362</v>
      </c>
      <c r="E79" s="9" t="s">
        <v>363</v>
      </c>
      <c r="F79" s="4">
        <v>47011425</v>
      </c>
      <c r="G79" s="9" t="s">
        <v>364</v>
      </c>
      <c r="H79" s="8" t="s">
        <v>52</v>
      </c>
      <c r="I79" s="8" t="s">
        <v>29</v>
      </c>
      <c r="J79" s="10">
        <v>9000</v>
      </c>
      <c r="K79" s="10">
        <v>9000</v>
      </c>
      <c r="L79" s="10">
        <v>0</v>
      </c>
      <c r="M79" s="10">
        <v>0</v>
      </c>
      <c r="N79" s="9" t="s">
        <v>360</v>
      </c>
      <c r="O79" s="11">
        <v>21.8</v>
      </c>
      <c r="P79" s="7" t="str">
        <f t="shared" si="1"/>
        <v>47011425Q4700658J</v>
      </c>
    </row>
    <row r="80" spans="1:16" ht="15.75" customHeight="1" x14ac:dyDescent="0.25">
      <c r="A80" s="2">
        <v>23</v>
      </c>
      <c r="B80" s="2" t="s">
        <v>355</v>
      </c>
      <c r="C80" s="2" t="s">
        <v>365</v>
      </c>
      <c r="D80" s="3" t="s">
        <v>366</v>
      </c>
      <c r="E80" s="3" t="s">
        <v>367</v>
      </c>
      <c r="F80" s="4">
        <v>31006855</v>
      </c>
      <c r="G80" s="3" t="s">
        <v>368</v>
      </c>
      <c r="H80" s="2" t="s">
        <v>369</v>
      </c>
      <c r="I80" s="2" t="s">
        <v>29</v>
      </c>
      <c r="J80" s="5">
        <v>9000</v>
      </c>
      <c r="K80" s="5">
        <v>9000</v>
      </c>
      <c r="L80" s="5">
        <v>0</v>
      </c>
      <c r="M80" s="5">
        <v>0</v>
      </c>
      <c r="N80" s="3" t="s">
        <v>360</v>
      </c>
      <c r="O80" s="6">
        <v>21.8</v>
      </c>
      <c r="P80" s="7" t="str">
        <f t="shared" si="1"/>
        <v>31006855S3199114D</v>
      </c>
    </row>
    <row r="81" spans="1:16" ht="15.75" customHeight="1" x14ac:dyDescent="0.25">
      <c r="A81" s="8">
        <v>24</v>
      </c>
      <c r="B81" s="8" t="s">
        <v>370</v>
      </c>
      <c r="C81" s="8" t="s">
        <v>371</v>
      </c>
      <c r="D81" s="9" t="s">
        <v>372</v>
      </c>
      <c r="E81" s="9" t="s">
        <v>373</v>
      </c>
      <c r="F81" s="4">
        <v>3012785</v>
      </c>
      <c r="G81" s="9" t="s">
        <v>374</v>
      </c>
      <c r="H81" s="8" t="s">
        <v>40</v>
      </c>
      <c r="I81" s="8" t="s">
        <v>22</v>
      </c>
      <c r="J81" s="10">
        <v>11500</v>
      </c>
      <c r="K81" s="10">
        <v>9000</v>
      </c>
      <c r="L81" s="10">
        <v>1800</v>
      </c>
      <c r="M81" s="10">
        <v>700</v>
      </c>
      <c r="N81" s="9" t="s">
        <v>375</v>
      </c>
      <c r="O81" s="11">
        <v>21.75</v>
      </c>
      <c r="P81" s="7" t="str">
        <f t="shared" si="1"/>
        <v>03012785Q5355471C</v>
      </c>
    </row>
    <row r="82" spans="1:16" ht="15.75" customHeight="1" x14ac:dyDescent="0.25">
      <c r="A82" s="2">
        <v>24</v>
      </c>
      <c r="B82" s="2" t="s">
        <v>370</v>
      </c>
      <c r="C82" s="2" t="s">
        <v>376</v>
      </c>
      <c r="D82" s="3" t="s">
        <v>377</v>
      </c>
      <c r="E82" s="3" t="s">
        <v>378</v>
      </c>
      <c r="F82" s="4">
        <v>2004367</v>
      </c>
      <c r="G82" s="3" t="s">
        <v>379</v>
      </c>
      <c r="H82" s="2" t="s">
        <v>105</v>
      </c>
      <c r="I82" s="2" t="s">
        <v>29</v>
      </c>
      <c r="J82" s="5">
        <v>10800</v>
      </c>
      <c r="K82" s="5">
        <v>9000</v>
      </c>
      <c r="L82" s="5">
        <v>1800</v>
      </c>
      <c r="M82" s="5">
        <v>0</v>
      </c>
      <c r="N82" s="3" t="s">
        <v>375</v>
      </c>
      <c r="O82" s="6">
        <v>21.75</v>
      </c>
      <c r="P82" s="7" t="str">
        <f t="shared" si="1"/>
        <v>02004367S0200111C</v>
      </c>
    </row>
    <row r="83" spans="1:16" ht="15.75" customHeight="1" x14ac:dyDescent="0.25">
      <c r="A83" s="8">
        <v>24</v>
      </c>
      <c r="B83" s="8" t="s">
        <v>370</v>
      </c>
      <c r="C83" s="8" t="s">
        <v>380</v>
      </c>
      <c r="D83" s="9" t="s">
        <v>381</v>
      </c>
      <c r="E83" s="9" t="s">
        <v>56</v>
      </c>
      <c r="F83" s="4">
        <v>29019320</v>
      </c>
      <c r="G83" s="9" t="s">
        <v>382</v>
      </c>
      <c r="H83" s="8" t="s">
        <v>58</v>
      </c>
      <c r="I83" s="8" t="s">
        <v>29</v>
      </c>
      <c r="J83" s="10">
        <v>10800</v>
      </c>
      <c r="K83" s="10">
        <v>9000</v>
      </c>
      <c r="L83" s="10">
        <v>1800</v>
      </c>
      <c r="M83" s="10">
        <v>0</v>
      </c>
      <c r="N83" s="9" t="s">
        <v>375</v>
      </c>
      <c r="O83" s="11">
        <v>21.75</v>
      </c>
      <c r="P83" s="7" t="str">
        <f t="shared" si="1"/>
        <v>29019320S4111001F</v>
      </c>
    </row>
    <row r="84" spans="1:16" ht="15.75" customHeight="1" x14ac:dyDescent="0.25">
      <c r="A84" s="2">
        <v>24</v>
      </c>
      <c r="B84" s="2" t="s">
        <v>370</v>
      </c>
      <c r="C84" s="2" t="s">
        <v>383</v>
      </c>
      <c r="D84" s="3" t="s">
        <v>384</v>
      </c>
      <c r="E84" s="3" t="s">
        <v>385</v>
      </c>
      <c r="F84" s="4">
        <v>52000211</v>
      </c>
      <c r="G84" s="3" t="s">
        <v>386</v>
      </c>
      <c r="H84" s="2" t="s">
        <v>387</v>
      </c>
      <c r="I84" s="2" t="s">
        <v>29</v>
      </c>
      <c r="J84" s="5">
        <v>10800</v>
      </c>
      <c r="K84" s="5">
        <v>9000</v>
      </c>
      <c r="L84" s="5">
        <v>1800</v>
      </c>
      <c r="M84" s="5">
        <v>0</v>
      </c>
      <c r="N84" s="3" t="s">
        <v>375</v>
      </c>
      <c r="O84" s="6">
        <v>21.75</v>
      </c>
      <c r="P84" s="7" t="str">
        <f t="shared" si="1"/>
        <v>52000211S2918004I</v>
      </c>
    </row>
    <row r="85" spans="1:16" ht="15.75" customHeight="1" x14ac:dyDescent="0.25">
      <c r="A85" s="8">
        <v>24</v>
      </c>
      <c r="B85" s="8" t="s">
        <v>370</v>
      </c>
      <c r="C85" s="8" t="s">
        <v>388</v>
      </c>
      <c r="D85" s="9" t="s">
        <v>389</v>
      </c>
      <c r="E85" s="9" t="s">
        <v>32</v>
      </c>
      <c r="F85" s="4">
        <v>35009191</v>
      </c>
      <c r="G85" s="9" t="s">
        <v>390</v>
      </c>
      <c r="H85" s="8" t="s">
        <v>34</v>
      </c>
      <c r="I85" s="8" t="s">
        <v>29</v>
      </c>
      <c r="J85" s="10">
        <v>10800</v>
      </c>
      <c r="K85" s="10">
        <v>9000</v>
      </c>
      <c r="L85" s="10">
        <v>1800</v>
      </c>
      <c r="M85" s="10">
        <v>0</v>
      </c>
      <c r="N85" s="9" t="s">
        <v>375</v>
      </c>
      <c r="O85" s="11">
        <v>21.75</v>
      </c>
      <c r="P85" s="7" t="str">
        <f t="shared" si="1"/>
        <v>35009191S3511001D</v>
      </c>
    </row>
    <row r="86" spans="1:16" ht="15.75" customHeight="1" x14ac:dyDescent="0.25">
      <c r="A86" s="2">
        <v>24</v>
      </c>
      <c r="B86" s="2" t="s">
        <v>370</v>
      </c>
      <c r="C86" s="2" t="s">
        <v>391</v>
      </c>
      <c r="D86" s="3" t="s">
        <v>392</v>
      </c>
      <c r="E86" s="3" t="s">
        <v>393</v>
      </c>
      <c r="F86" s="4">
        <v>7008511</v>
      </c>
      <c r="G86" s="3" t="s">
        <v>394</v>
      </c>
      <c r="H86" s="2" t="s">
        <v>46</v>
      </c>
      <c r="I86" s="2" t="s">
        <v>29</v>
      </c>
      <c r="J86" s="5">
        <v>10800</v>
      </c>
      <c r="K86" s="5">
        <v>9000</v>
      </c>
      <c r="L86" s="5">
        <v>1800</v>
      </c>
      <c r="M86" s="5">
        <v>0</v>
      </c>
      <c r="N86" s="3" t="s">
        <v>375</v>
      </c>
      <c r="O86" s="6">
        <v>21.75</v>
      </c>
      <c r="P86" s="7" t="str">
        <f t="shared" si="1"/>
        <v>07008511Q0768298B</v>
      </c>
    </row>
    <row r="87" spans="1:16" ht="15.75" customHeight="1" x14ac:dyDescent="0.25">
      <c r="A87" s="8">
        <v>25</v>
      </c>
      <c r="B87" s="8" t="s">
        <v>395</v>
      </c>
      <c r="C87" s="8" t="s">
        <v>396</v>
      </c>
      <c r="D87" s="9" t="s">
        <v>397</v>
      </c>
      <c r="E87" s="9" t="s">
        <v>32</v>
      </c>
      <c r="F87" s="4">
        <v>35002911</v>
      </c>
      <c r="G87" s="9" t="s">
        <v>160</v>
      </c>
      <c r="H87" s="8" t="s">
        <v>34</v>
      </c>
      <c r="I87" s="8" t="s">
        <v>22</v>
      </c>
      <c r="J87" s="10">
        <v>11500</v>
      </c>
      <c r="K87" s="10">
        <v>9000</v>
      </c>
      <c r="L87" s="10">
        <v>1800</v>
      </c>
      <c r="M87" s="10">
        <v>700</v>
      </c>
      <c r="N87" s="9" t="s">
        <v>398</v>
      </c>
      <c r="O87" s="11">
        <v>21.75</v>
      </c>
      <c r="P87" s="7" t="str">
        <f t="shared" si="1"/>
        <v>35002911S3511001D</v>
      </c>
    </row>
    <row r="88" spans="1:16" ht="15.75" customHeight="1" x14ac:dyDescent="0.25">
      <c r="A88" s="2">
        <v>25</v>
      </c>
      <c r="B88" s="2" t="s">
        <v>395</v>
      </c>
      <c r="C88" s="2" t="s">
        <v>399</v>
      </c>
      <c r="D88" s="3" t="s">
        <v>400</v>
      </c>
      <c r="E88" s="3" t="s">
        <v>401</v>
      </c>
      <c r="F88" s="4">
        <v>36024628</v>
      </c>
      <c r="G88" s="3" t="s">
        <v>402</v>
      </c>
      <c r="H88" s="2" t="s">
        <v>230</v>
      </c>
      <c r="I88" s="2" t="s">
        <v>29</v>
      </c>
      <c r="J88" s="5">
        <v>10800</v>
      </c>
      <c r="K88" s="5">
        <v>9000</v>
      </c>
      <c r="L88" s="5">
        <v>1800</v>
      </c>
      <c r="M88" s="5">
        <v>0</v>
      </c>
      <c r="N88" s="3" t="s">
        <v>398</v>
      </c>
      <c r="O88" s="6">
        <v>21.75</v>
      </c>
      <c r="P88" s="7" t="str">
        <f t="shared" si="1"/>
        <v>36024628S3600027A</v>
      </c>
    </row>
    <row r="89" spans="1:16" ht="15.75" customHeight="1" x14ac:dyDescent="0.25">
      <c r="A89" s="8">
        <v>26</v>
      </c>
      <c r="B89" s="8" t="s">
        <v>403</v>
      </c>
      <c r="C89" s="8" t="s">
        <v>404</v>
      </c>
      <c r="D89" s="9" t="s">
        <v>405</v>
      </c>
      <c r="E89" s="9" t="s">
        <v>406</v>
      </c>
      <c r="F89" s="4">
        <v>8078397</v>
      </c>
      <c r="G89" s="9" t="s">
        <v>260</v>
      </c>
      <c r="H89" s="8" t="s">
        <v>28</v>
      </c>
      <c r="I89" s="8" t="s">
        <v>22</v>
      </c>
      <c r="J89" s="10">
        <v>9700</v>
      </c>
      <c r="K89" s="10">
        <v>9000</v>
      </c>
      <c r="L89" s="10">
        <v>0</v>
      </c>
      <c r="M89" s="10">
        <v>700</v>
      </c>
      <c r="N89" s="9" t="s">
        <v>407</v>
      </c>
      <c r="O89" s="11">
        <v>21.73</v>
      </c>
      <c r="P89" s="7" t="str">
        <f t="shared" si="1"/>
        <v>08078397S0800685J</v>
      </c>
    </row>
    <row r="90" spans="1:16" ht="15.75" customHeight="1" x14ac:dyDescent="0.25">
      <c r="A90" s="2">
        <v>26</v>
      </c>
      <c r="B90" s="2" t="s">
        <v>403</v>
      </c>
      <c r="C90" s="2" t="s">
        <v>408</v>
      </c>
      <c r="D90" s="3" t="s">
        <v>409</v>
      </c>
      <c r="E90" s="3" t="s">
        <v>56</v>
      </c>
      <c r="F90" s="4">
        <v>41009135</v>
      </c>
      <c r="G90" s="3" t="s">
        <v>91</v>
      </c>
      <c r="H90" s="2" t="s">
        <v>58</v>
      </c>
      <c r="I90" s="2" t="s">
        <v>29</v>
      </c>
      <c r="J90" s="5">
        <v>9000</v>
      </c>
      <c r="K90" s="5">
        <v>9000</v>
      </c>
      <c r="L90" s="5">
        <v>0</v>
      </c>
      <c r="M90" s="5">
        <v>0</v>
      </c>
      <c r="N90" s="3" t="s">
        <v>407</v>
      </c>
      <c r="O90" s="6">
        <v>21.73</v>
      </c>
      <c r="P90" s="7" t="str">
        <f t="shared" si="1"/>
        <v>41009135S4111001F</v>
      </c>
    </row>
    <row r="91" spans="1:16" ht="15.75" customHeight="1" x14ac:dyDescent="0.25">
      <c r="A91" s="8">
        <v>27</v>
      </c>
      <c r="B91" s="8" t="s">
        <v>410</v>
      </c>
      <c r="C91" s="8" t="s">
        <v>411</v>
      </c>
      <c r="D91" s="9" t="s">
        <v>412</v>
      </c>
      <c r="E91" s="9" t="s">
        <v>413</v>
      </c>
      <c r="F91" s="4">
        <v>28069194</v>
      </c>
      <c r="G91" s="9" t="s">
        <v>414</v>
      </c>
      <c r="H91" s="8" t="s">
        <v>82</v>
      </c>
      <c r="I91" s="8" t="s">
        <v>22</v>
      </c>
      <c r="J91" s="10">
        <v>9700</v>
      </c>
      <c r="K91" s="10">
        <v>9000</v>
      </c>
      <c r="L91" s="10">
        <v>0</v>
      </c>
      <c r="M91" s="10">
        <v>700</v>
      </c>
      <c r="N91" s="9" t="s">
        <v>415</v>
      </c>
      <c r="O91" s="11">
        <v>21.7</v>
      </c>
      <c r="P91" s="7" t="str">
        <f t="shared" si="1"/>
        <v>28069194Q2801637F</v>
      </c>
    </row>
    <row r="92" spans="1:16" ht="15.75" customHeight="1" x14ac:dyDescent="0.25">
      <c r="A92" s="2">
        <v>27</v>
      </c>
      <c r="B92" s="2" t="s">
        <v>410</v>
      </c>
      <c r="C92" s="2" t="s">
        <v>416</v>
      </c>
      <c r="D92" s="3" t="s">
        <v>417</v>
      </c>
      <c r="E92" s="3" t="s">
        <v>418</v>
      </c>
      <c r="F92" s="4">
        <v>9008691</v>
      </c>
      <c r="G92" s="3" t="s">
        <v>419</v>
      </c>
      <c r="H92" s="2" t="s">
        <v>52</v>
      </c>
      <c r="I92" s="2" t="s">
        <v>29</v>
      </c>
      <c r="J92" s="5">
        <v>9000</v>
      </c>
      <c r="K92" s="5">
        <v>9000</v>
      </c>
      <c r="L92" s="5">
        <v>0</v>
      </c>
      <c r="M92" s="5">
        <v>0</v>
      </c>
      <c r="N92" s="3" t="s">
        <v>415</v>
      </c>
      <c r="O92" s="6">
        <v>21.7</v>
      </c>
      <c r="P92" s="7" t="str">
        <f t="shared" si="1"/>
        <v>09008691S0918334D</v>
      </c>
    </row>
    <row r="93" spans="1:16" ht="15.75" customHeight="1" x14ac:dyDescent="0.25">
      <c r="A93" s="8">
        <v>28</v>
      </c>
      <c r="B93" s="8" t="s">
        <v>420</v>
      </c>
      <c r="C93" s="8" t="s">
        <v>421</v>
      </c>
      <c r="D93" s="9" t="s">
        <v>422</v>
      </c>
      <c r="E93" s="9" t="s">
        <v>423</v>
      </c>
      <c r="F93" s="4">
        <v>40004831</v>
      </c>
      <c r="G93" s="9" t="s">
        <v>424</v>
      </c>
      <c r="H93" s="8" t="s">
        <v>52</v>
      </c>
      <c r="I93" s="8" t="s">
        <v>22</v>
      </c>
      <c r="J93" s="10">
        <v>11500</v>
      </c>
      <c r="K93" s="10">
        <v>9000</v>
      </c>
      <c r="L93" s="10">
        <v>1800</v>
      </c>
      <c r="M93" s="10">
        <v>700</v>
      </c>
      <c r="N93" s="9" t="s">
        <v>425</v>
      </c>
      <c r="O93" s="11">
        <v>21.7</v>
      </c>
      <c r="P93" s="7" t="str">
        <f t="shared" si="1"/>
        <v>40004831Q4068176I</v>
      </c>
    </row>
    <row r="94" spans="1:16" ht="15.75" customHeight="1" x14ac:dyDescent="0.25">
      <c r="A94" s="2">
        <v>28</v>
      </c>
      <c r="B94" s="2" t="s">
        <v>420</v>
      </c>
      <c r="C94" s="2" t="s">
        <v>426</v>
      </c>
      <c r="D94" s="3" t="s">
        <v>427</v>
      </c>
      <c r="E94" s="3" t="s">
        <v>32</v>
      </c>
      <c r="F94" s="4">
        <v>38010384</v>
      </c>
      <c r="G94" s="3" t="s">
        <v>33</v>
      </c>
      <c r="H94" s="2" t="s">
        <v>34</v>
      </c>
      <c r="I94" s="2" t="s">
        <v>29</v>
      </c>
      <c r="J94" s="5">
        <v>10800</v>
      </c>
      <c r="K94" s="5">
        <v>9000</v>
      </c>
      <c r="L94" s="5">
        <v>1800</v>
      </c>
      <c r="M94" s="5">
        <v>0</v>
      </c>
      <c r="N94" s="3" t="s">
        <v>425</v>
      </c>
      <c r="O94" s="6">
        <v>21.7</v>
      </c>
      <c r="P94" s="7" t="str">
        <f t="shared" si="1"/>
        <v>38010384S3511001D</v>
      </c>
    </row>
    <row r="95" spans="1:16" ht="15.75" customHeight="1" x14ac:dyDescent="0.25">
      <c r="A95" s="8">
        <v>28</v>
      </c>
      <c r="B95" s="8" t="s">
        <v>420</v>
      </c>
      <c r="C95" s="8" t="s">
        <v>428</v>
      </c>
      <c r="D95" s="9" t="s">
        <v>429</v>
      </c>
      <c r="E95" s="9" t="s">
        <v>430</v>
      </c>
      <c r="F95" s="4">
        <v>39009331</v>
      </c>
      <c r="G95" s="9" t="s">
        <v>431</v>
      </c>
      <c r="H95" s="8" t="s">
        <v>64</v>
      </c>
      <c r="I95" s="8" t="s">
        <v>29</v>
      </c>
      <c r="J95" s="10">
        <v>10800</v>
      </c>
      <c r="K95" s="10">
        <v>9000</v>
      </c>
      <c r="L95" s="10">
        <v>1800</v>
      </c>
      <c r="M95" s="10">
        <v>0</v>
      </c>
      <c r="N95" s="9" t="s">
        <v>425</v>
      </c>
      <c r="O95" s="11">
        <v>21.7</v>
      </c>
      <c r="P95" s="7" t="str">
        <f t="shared" si="1"/>
        <v>39009331Q3968323J</v>
      </c>
    </row>
    <row r="96" spans="1:16" ht="15.75" customHeight="1" x14ac:dyDescent="0.25">
      <c r="A96" s="2">
        <v>29</v>
      </c>
      <c r="B96" s="2" t="s">
        <v>432</v>
      </c>
      <c r="C96" s="2" t="s">
        <v>433</v>
      </c>
      <c r="D96" s="3" t="s">
        <v>434</v>
      </c>
      <c r="E96" s="3" t="s">
        <v>435</v>
      </c>
      <c r="F96" s="4">
        <v>47011401</v>
      </c>
      <c r="G96" s="3" t="s">
        <v>436</v>
      </c>
      <c r="H96" s="2" t="s">
        <v>52</v>
      </c>
      <c r="I96" s="2" t="s">
        <v>22</v>
      </c>
      <c r="J96" s="5">
        <v>9700</v>
      </c>
      <c r="K96" s="5">
        <v>9000</v>
      </c>
      <c r="L96" s="5">
        <v>0</v>
      </c>
      <c r="M96" s="5">
        <v>700</v>
      </c>
      <c r="N96" s="3" t="s">
        <v>437</v>
      </c>
      <c r="O96" s="6">
        <v>21.48</v>
      </c>
      <c r="P96" s="7" t="str">
        <f t="shared" si="1"/>
        <v>47011401Q4700657B</v>
      </c>
    </row>
    <row r="97" spans="1:16" ht="15.75" customHeight="1" x14ac:dyDescent="0.25">
      <c r="A97" s="8">
        <v>29</v>
      </c>
      <c r="B97" s="8" t="s">
        <v>432</v>
      </c>
      <c r="C97" s="8" t="s">
        <v>438</v>
      </c>
      <c r="D97" s="9" t="s">
        <v>439</v>
      </c>
      <c r="E97" s="9" t="s">
        <v>440</v>
      </c>
      <c r="F97" s="4">
        <v>46004176</v>
      </c>
      <c r="G97" s="9" t="s">
        <v>441</v>
      </c>
      <c r="H97" s="8" t="s">
        <v>40</v>
      </c>
      <c r="I97" s="8" t="s">
        <v>29</v>
      </c>
      <c r="J97" s="10">
        <v>9000</v>
      </c>
      <c r="K97" s="10">
        <v>9000</v>
      </c>
      <c r="L97" s="10">
        <v>0</v>
      </c>
      <c r="M97" s="10">
        <v>0</v>
      </c>
      <c r="N97" s="9" t="s">
        <v>437</v>
      </c>
      <c r="O97" s="11">
        <v>21.48</v>
      </c>
      <c r="P97" s="7" t="str">
        <f t="shared" si="1"/>
        <v>46004176S9650022H</v>
      </c>
    </row>
    <row r="98" spans="1:16" ht="15.75" customHeight="1" x14ac:dyDescent="0.25">
      <c r="A98" s="2">
        <v>29</v>
      </c>
      <c r="B98" s="2" t="s">
        <v>432</v>
      </c>
      <c r="C98" s="2" t="s">
        <v>442</v>
      </c>
      <c r="D98" s="3" t="s">
        <v>443</v>
      </c>
      <c r="E98" s="3" t="s">
        <v>444</v>
      </c>
      <c r="F98" s="4">
        <v>13003087</v>
      </c>
      <c r="G98" s="3" t="s">
        <v>445</v>
      </c>
      <c r="H98" s="2" t="s">
        <v>105</v>
      </c>
      <c r="I98" s="2" t="s">
        <v>29</v>
      </c>
      <c r="J98" s="5">
        <v>9000</v>
      </c>
      <c r="K98" s="5">
        <v>9000</v>
      </c>
      <c r="L98" s="5">
        <v>0</v>
      </c>
      <c r="M98" s="5">
        <v>0</v>
      </c>
      <c r="N98" s="3" t="s">
        <v>437</v>
      </c>
      <c r="O98" s="6">
        <v>21.48</v>
      </c>
      <c r="P98" s="7" t="str">
        <f t="shared" si="1"/>
        <v>13003087S1300206H</v>
      </c>
    </row>
    <row r="99" spans="1:16" ht="15.75" customHeight="1" x14ac:dyDescent="0.25">
      <c r="A99" s="8">
        <v>30</v>
      </c>
      <c r="B99" s="8" t="s">
        <v>446</v>
      </c>
      <c r="C99" s="8" t="s">
        <v>447</v>
      </c>
      <c r="D99" s="9" t="s">
        <v>448</v>
      </c>
      <c r="E99" s="9" t="s">
        <v>449</v>
      </c>
      <c r="F99" s="4">
        <v>39018500</v>
      </c>
      <c r="G99" s="9" t="s">
        <v>450</v>
      </c>
      <c r="H99" s="8" t="s">
        <v>64</v>
      </c>
      <c r="I99" s="8" t="s">
        <v>22</v>
      </c>
      <c r="J99" s="10">
        <v>9700</v>
      </c>
      <c r="K99" s="10">
        <v>9000</v>
      </c>
      <c r="L99" s="10">
        <v>0</v>
      </c>
      <c r="M99" s="10">
        <v>700</v>
      </c>
      <c r="N99" s="9" t="s">
        <v>451</v>
      </c>
      <c r="O99" s="11">
        <v>21.47</v>
      </c>
      <c r="P99" s="7" t="str">
        <f t="shared" si="1"/>
        <v>39018500Q3900753I</v>
      </c>
    </row>
    <row r="100" spans="1:16" ht="15.75" customHeight="1" x14ac:dyDescent="0.25">
      <c r="A100" s="2">
        <v>30</v>
      </c>
      <c r="B100" s="2" t="s">
        <v>446</v>
      </c>
      <c r="C100" s="2" t="s">
        <v>452</v>
      </c>
      <c r="D100" s="3" t="s">
        <v>453</v>
      </c>
      <c r="E100" s="3" t="s">
        <v>454</v>
      </c>
      <c r="F100" s="4">
        <v>26002941</v>
      </c>
      <c r="G100" s="3" t="s">
        <v>131</v>
      </c>
      <c r="H100" s="2" t="s">
        <v>116</v>
      </c>
      <c r="I100" s="2" t="s">
        <v>29</v>
      </c>
      <c r="J100" s="5">
        <v>9000</v>
      </c>
      <c r="K100" s="5">
        <v>9000</v>
      </c>
      <c r="L100" s="5">
        <v>0</v>
      </c>
      <c r="M100" s="5">
        <v>0</v>
      </c>
      <c r="N100" s="3" t="s">
        <v>451</v>
      </c>
      <c r="O100" s="6">
        <v>21.47</v>
      </c>
      <c r="P100" s="7" t="str">
        <f t="shared" si="1"/>
        <v>26002941Q2668055C</v>
      </c>
    </row>
    <row r="101" spans="1:16" ht="15.75" customHeight="1" x14ac:dyDescent="0.25">
      <c r="A101" s="8">
        <v>31</v>
      </c>
      <c r="B101" s="8" t="s">
        <v>455</v>
      </c>
      <c r="C101" s="8" t="s">
        <v>456</v>
      </c>
      <c r="D101" s="9" t="s">
        <v>457</v>
      </c>
      <c r="E101" s="9" t="s">
        <v>458</v>
      </c>
      <c r="F101" s="4">
        <v>45012131</v>
      </c>
      <c r="G101" s="9" t="s">
        <v>459</v>
      </c>
      <c r="H101" s="8" t="s">
        <v>105</v>
      </c>
      <c r="I101" s="8" t="s">
        <v>22</v>
      </c>
      <c r="J101" s="10">
        <v>9700</v>
      </c>
      <c r="K101" s="10">
        <v>9000</v>
      </c>
      <c r="L101" s="10">
        <v>0</v>
      </c>
      <c r="M101" s="10">
        <v>700</v>
      </c>
      <c r="N101" s="9" t="s">
        <v>460</v>
      </c>
      <c r="O101" s="11">
        <v>21.4</v>
      </c>
      <c r="P101" s="7" t="str">
        <f t="shared" si="1"/>
        <v>45012131S4500133F</v>
      </c>
    </row>
    <row r="102" spans="1:16" ht="15.75" customHeight="1" x14ac:dyDescent="0.25">
      <c r="A102" s="2">
        <v>31</v>
      </c>
      <c r="B102" s="2" t="s">
        <v>455</v>
      </c>
      <c r="C102" s="2" t="s">
        <v>461</v>
      </c>
      <c r="D102" s="3" t="s">
        <v>462</v>
      </c>
      <c r="E102" s="3" t="s">
        <v>56</v>
      </c>
      <c r="F102" s="4">
        <v>41701444</v>
      </c>
      <c r="G102" s="3" t="s">
        <v>91</v>
      </c>
      <c r="H102" s="2" t="s">
        <v>58</v>
      </c>
      <c r="I102" s="2" t="s">
        <v>29</v>
      </c>
      <c r="J102" s="5">
        <v>9000</v>
      </c>
      <c r="K102" s="5">
        <v>9000</v>
      </c>
      <c r="L102" s="5">
        <v>0</v>
      </c>
      <c r="M102" s="5">
        <v>0</v>
      </c>
      <c r="N102" s="3" t="s">
        <v>460</v>
      </c>
      <c r="O102" s="6">
        <v>21.4</v>
      </c>
      <c r="P102" s="7" t="str">
        <f t="shared" si="1"/>
        <v>41701444S4111001F</v>
      </c>
    </row>
    <row r="103" spans="1:16" ht="15.75" customHeight="1" x14ac:dyDescent="0.25">
      <c r="A103" s="8">
        <v>32</v>
      </c>
      <c r="B103" s="8" t="s">
        <v>463</v>
      </c>
      <c r="C103" s="8" t="s">
        <v>464</v>
      </c>
      <c r="D103" s="9" t="s">
        <v>465</v>
      </c>
      <c r="E103" s="9" t="s">
        <v>466</v>
      </c>
      <c r="F103" s="4">
        <v>8030339</v>
      </c>
      <c r="G103" s="9" t="s">
        <v>148</v>
      </c>
      <c r="H103" s="8" t="s">
        <v>28</v>
      </c>
      <c r="I103" s="8" t="s">
        <v>22</v>
      </c>
      <c r="J103" s="10">
        <v>9700</v>
      </c>
      <c r="K103" s="10">
        <v>9000</v>
      </c>
      <c r="L103" s="10">
        <v>0</v>
      </c>
      <c r="M103" s="10">
        <v>700</v>
      </c>
      <c r="N103" s="9" t="s">
        <v>467</v>
      </c>
      <c r="O103" s="11">
        <v>21.32</v>
      </c>
      <c r="P103" s="7" t="str">
        <f t="shared" si="1"/>
        <v>08030339Q5855882F</v>
      </c>
    </row>
    <row r="104" spans="1:16" ht="15.75" customHeight="1" x14ac:dyDescent="0.25">
      <c r="A104" s="2">
        <v>32</v>
      </c>
      <c r="B104" s="2" t="s">
        <v>463</v>
      </c>
      <c r="C104" s="2" t="s">
        <v>468</v>
      </c>
      <c r="D104" s="3" t="s">
        <v>469</v>
      </c>
      <c r="E104" s="3" t="s">
        <v>470</v>
      </c>
      <c r="F104" s="4">
        <v>50010314</v>
      </c>
      <c r="G104" s="3" t="s">
        <v>359</v>
      </c>
      <c r="H104" s="2" t="s">
        <v>173</v>
      </c>
      <c r="I104" s="2" t="s">
        <v>29</v>
      </c>
      <c r="J104" s="5">
        <v>9000</v>
      </c>
      <c r="K104" s="5">
        <v>9000</v>
      </c>
      <c r="L104" s="5">
        <v>0</v>
      </c>
      <c r="M104" s="5">
        <v>0</v>
      </c>
      <c r="N104" s="3" t="s">
        <v>467</v>
      </c>
      <c r="O104" s="6">
        <v>21.32</v>
      </c>
      <c r="P104" s="7" t="str">
        <f t="shared" si="1"/>
        <v>50010314Q5068036B</v>
      </c>
    </row>
    <row r="105" spans="1:16" ht="15.75" customHeight="1" x14ac:dyDescent="0.25">
      <c r="A105" s="8">
        <v>33</v>
      </c>
      <c r="B105" s="8" t="s">
        <v>471</v>
      </c>
      <c r="C105" s="8" t="s">
        <v>472</v>
      </c>
      <c r="D105" s="9" t="s">
        <v>473</v>
      </c>
      <c r="E105" s="9" t="s">
        <v>32</v>
      </c>
      <c r="F105" s="4">
        <v>38016672</v>
      </c>
      <c r="G105" s="9" t="s">
        <v>99</v>
      </c>
      <c r="H105" s="8" t="s">
        <v>34</v>
      </c>
      <c r="I105" s="8" t="s">
        <v>22</v>
      </c>
      <c r="J105" s="10">
        <v>11500</v>
      </c>
      <c r="K105" s="10">
        <v>9000</v>
      </c>
      <c r="L105" s="10">
        <v>1800</v>
      </c>
      <c r="M105" s="10">
        <v>700</v>
      </c>
      <c r="N105" s="9" t="s">
        <v>474</v>
      </c>
      <c r="O105" s="11">
        <v>21.25</v>
      </c>
      <c r="P105" s="7" t="str">
        <f t="shared" si="1"/>
        <v>38016672S3511001D</v>
      </c>
    </row>
    <row r="106" spans="1:16" ht="15.75" customHeight="1" x14ac:dyDescent="0.25">
      <c r="A106" s="2">
        <v>33</v>
      </c>
      <c r="B106" s="2" t="s">
        <v>471</v>
      </c>
      <c r="C106" s="2" t="s">
        <v>475</v>
      </c>
      <c r="D106" s="3" t="s">
        <v>476</v>
      </c>
      <c r="E106" s="3" t="s">
        <v>142</v>
      </c>
      <c r="F106" s="4">
        <v>20005890</v>
      </c>
      <c r="G106" s="3" t="s">
        <v>346</v>
      </c>
      <c r="H106" s="2" t="s">
        <v>144</v>
      </c>
      <c r="I106" s="2" t="s">
        <v>29</v>
      </c>
      <c r="J106" s="5">
        <v>10800</v>
      </c>
      <c r="K106" s="5">
        <v>9000</v>
      </c>
      <c r="L106" s="5">
        <v>1800</v>
      </c>
      <c r="M106" s="5">
        <v>0</v>
      </c>
      <c r="N106" s="3" t="s">
        <v>474</v>
      </c>
      <c r="O106" s="6">
        <v>21.25</v>
      </c>
      <c r="P106" s="7" t="str">
        <f t="shared" si="1"/>
        <v>20005890S4833001C</v>
      </c>
    </row>
    <row r="107" spans="1:16" ht="15.75" customHeight="1" x14ac:dyDescent="0.25">
      <c r="A107" s="8">
        <v>34</v>
      </c>
      <c r="B107" s="8" t="s">
        <v>477</v>
      </c>
      <c r="C107" s="8" t="s">
        <v>478</v>
      </c>
      <c r="D107" s="9" t="s">
        <v>479</v>
      </c>
      <c r="E107" s="9" t="s">
        <v>56</v>
      </c>
      <c r="F107" s="4">
        <v>18700244</v>
      </c>
      <c r="G107" s="9" t="s">
        <v>480</v>
      </c>
      <c r="H107" s="8" t="s">
        <v>58</v>
      </c>
      <c r="I107" s="8" t="s">
        <v>22</v>
      </c>
      <c r="J107" s="10">
        <v>9700</v>
      </c>
      <c r="K107" s="10">
        <v>9000</v>
      </c>
      <c r="L107" s="10">
        <v>0</v>
      </c>
      <c r="M107" s="10">
        <v>700</v>
      </c>
      <c r="N107" s="9" t="s">
        <v>481</v>
      </c>
      <c r="O107" s="11">
        <v>21.08</v>
      </c>
      <c r="P107" s="7" t="str">
        <f t="shared" si="1"/>
        <v>18700244S4111001F</v>
      </c>
    </row>
    <row r="108" spans="1:16" ht="15.75" customHeight="1" x14ac:dyDescent="0.25">
      <c r="A108" s="2">
        <v>34</v>
      </c>
      <c r="B108" s="2" t="s">
        <v>477</v>
      </c>
      <c r="C108" s="2" t="s">
        <v>482</v>
      </c>
      <c r="D108" s="3" t="s">
        <v>483</v>
      </c>
      <c r="E108" s="3" t="s">
        <v>484</v>
      </c>
      <c r="F108" s="4">
        <v>51004772</v>
      </c>
      <c r="G108" s="3" t="s">
        <v>485</v>
      </c>
      <c r="H108" s="2" t="s">
        <v>486</v>
      </c>
      <c r="I108" s="2" t="s">
        <v>29</v>
      </c>
      <c r="J108" s="5">
        <v>10800</v>
      </c>
      <c r="K108" s="5">
        <v>9000</v>
      </c>
      <c r="L108" s="5">
        <v>1800</v>
      </c>
      <c r="M108" s="5">
        <v>0</v>
      </c>
      <c r="N108" s="3" t="s">
        <v>481</v>
      </c>
      <c r="O108" s="6">
        <v>21.08</v>
      </c>
      <c r="P108" s="7" t="str">
        <f t="shared" si="1"/>
        <v>51004772S5100035D</v>
      </c>
    </row>
    <row r="109" spans="1:16" ht="15.75" customHeight="1" x14ac:dyDescent="0.25">
      <c r="A109" s="8">
        <v>35</v>
      </c>
      <c r="B109" s="8" t="s">
        <v>487</v>
      </c>
      <c r="C109" s="8" t="s">
        <v>488</v>
      </c>
      <c r="D109" s="9" t="s">
        <v>489</v>
      </c>
      <c r="E109" s="9" t="s">
        <v>56</v>
      </c>
      <c r="F109" s="4">
        <v>41008507</v>
      </c>
      <c r="G109" s="9" t="s">
        <v>490</v>
      </c>
      <c r="H109" s="8" t="s">
        <v>58</v>
      </c>
      <c r="I109" s="8" t="s">
        <v>22</v>
      </c>
      <c r="J109" s="10">
        <v>11500</v>
      </c>
      <c r="K109" s="10">
        <v>9000</v>
      </c>
      <c r="L109" s="10">
        <v>1800</v>
      </c>
      <c r="M109" s="10">
        <v>700</v>
      </c>
      <c r="N109" s="9" t="s">
        <v>491</v>
      </c>
      <c r="O109" s="11">
        <v>21.01</v>
      </c>
      <c r="P109" s="7" t="str">
        <f t="shared" si="1"/>
        <v>41008507S4111001F</v>
      </c>
    </row>
    <row r="110" spans="1:16" ht="15.75" customHeight="1" x14ac:dyDescent="0.25">
      <c r="A110" s="2">
        <v>35</v>
      </c>
      <c r="B110" s="2" t="s">
        <v>487</v>
      </c>
      <c r="C110" s="2" t="s">
        <v>492</v>
      </c>
      <c r="D110" s="3" t="s">
        <v>493</v>
      </c>
      <c r="E110" s="3" t="s">
        <v>494</v>
      </c>
      <c r="F110" s="4">
        <v>6007624</v>
      </c>
      <c r="G110" s="3" t="s">
        <v>495</v>
      </c>
      <c r="H110" s="2" t="s">
        <v>87</v>
      </c>
      <c r="I110" s="2" t="s">
        <v>29</v>
      </c>
      <c r="J110" s="5">
        <v>10800</v>
      </c>
      <c r="K110" s="5">
        <v>9000</v>
      </c>
      <c r="L110" s="5">
        <v>1800</v>
      </c>
      <c r="M110" s="5">
        <v>0</v>
      </c>
      <c r="N110" s="3" t="s">
        <v>491</v>
      </c>
      <c r="O110" s="6">
        <v>21.01</v>
      </c>
      <c r="P110" s="7" t="str">
        <f t="shared" si="1"/>
        <v>06007624S0600015B</v>
      </c>
    </row>
    <row r="111" spans="1:16" ht="15.75" customHeight="1" x14ac:dyDescent="0.25">
      <c r="A111" s="8">
        <v>35</v>
      </c>
      <c r="B111" s="8" t="s">
        <v>487</v>
      </c>
      <c r="C111" s="8" t="s">
        <v>496</v>
      </c>
      <c r="D111" s="9" t="s">
        <v>497</v>
      </c>
      <c r="E111" s="9" t="s">
        <v>32</v>
      </c>
      <c r="F111" s="4">
        <v>38015254</v>
      </c>
      <c r="G111" s="9" t="s">
        <v>33</v>
      </c>
      <c r="H111" s="8" t="s">
        <v>34</v>
      </c>
      <c r="I111" s="8" t="s">
        <v>29</v>
      </c>
      <c r="J111" s="10">
        <v>10800</v>
      </c>
      <c r="K111" s="10">
        <v>9000</v>
      </c>
      <c r="L111" s="10">
        <v>1800</v>
      </c>
      <c r="M111" s="10">
        <v>0</v>
      </c>
      <c r="N111" s="9" t="s">
        <v>491</v>
      </c>
      <c r="O111" s="11">
        <v>21.01</v>
      </c>
      <c r="P111" s="7" t="str">
        <f t="shared" si="1"/>
        <v>38015254S3511001D</v>
      </c>
    </row>
    <row r="112" spans="1:16" ht="15.75" customHeight="1" x14ac:dyDescent="0.25">
      <c r="A112" s="2">
        <v>35</v>
      </c>
      <c r="B112" s="2" t="s">
        <v>487</v>
      </c>
      <c r="C112" s="2" t="s">
        <v>498</v>
      </c>
      <c r="D112" s="3" t="s">
        <v>499</v>
      </c>
      <c r="E112" s="3" t="s">
        <v>500</v>
      </c>
      <c r="F112" s="4">
        <v>13001005</v>
      </c>
      <c r="G112" s="3" t="s">
        <v>501</v>
      </c>
      <c r="H112" s="2" t="s">
        <v>105</v>
      </c>
      <c r="I112" s="2" t="s">
        <v>29</v>
      </c>
      <c r="J112" s="5">
        <v>10800</v>
      </c>
      <c r="K112" s="5">
        <v>9000</v>
      </c>
      <c r="L112" s="5">
        <v>1800</v>
      </c>
      <c r="M112" s="5">
        <v>0</v>
      </c>
      <c r="N112" s="3" t="s">
        <v>491</v>
      </c>
      <c r="O112" s="6">
        <v>21.01</v>
      </c>
      <c r="P112" s="7" t="str">
        <f t="shared" si="1"/>
        <v>13001005S1300267J</v>
      </c>
    </row>
    <row r="113" spans="1:16" ht="15.75" customHeight="1" x14ac:dyDescent="0.25">
      <c r="A113" s="8">
        <v>36</v>
      </c>
      <c r="B113" s="8" t="s">
        <v>502</v>
      </c>
      <c r="C113" s="8" t="s">
        <v>503</v>
      </c>
      <c r="D113" s="9" t="s">
        <v>504</v>
      </c>
      <c r="E113" s="9" t="s">
        <v>505</v>
      </c>
      <c r="F113" s="4">
        <v>9001815</v>
      </c>
      <c r="G113" s="9" t="s">
        <v>506</v>
      </c>
      <c r="H113" s="8" t="s">
        <v>52</v>
      </c>
      <c r="I113" s="8" t="s">
        <v>22</v>
      </c>
      <c r="J113" s="10">
        <v>9700</v>
      </c>
      <c r="K113" s="10">
        <v>9000</v>
      </c>
      <c r="L113" s="10">
        <v>0</v>
      </c>
      <c r="M113" s="10">
        <v>700</v>
      </c>
      <c r="N113" s="9" t="s">
        <v>507</v>
      </c>
      <c r="O113" s="11">
        <v>20.92</v>
      </c>
      <c r="P113" s="7" t="str">
        <f t="shared" si="1"/>
        <v>09001815S0918231B</v>
      </c>
    </row>
    <row r="114" spans="1:16" ht="15.75" customHeight="1" x14ac:dyDescent="0.25">
      <c r="A114" s="2">
        <v>36</v>
      </c>
      <c r="B114" s="2" t="s">
        <v>502</v>
      </c>
      <c r="C114" s="2" t="s">
        <v>508</v>
      </c>
      <c r="D114" s="3" t="s">
        <v>509</v>
      </c>
      <c r="E114" s="3" t="s">
        <v>56</v>
      </c>
      <c r="F114" s="4">
        <v>9001815</v>
      </c>
      <c r="G114" s="3" t="s">
        <v>91</v>
      </c>
      <c r="H114" s="2" t="s">
        <v>58</v>
      </c>
      <c r="I114" s="2" t="s">
        <v>29</v>
      </c>
      <c r="J114" s="5">
        <v>9000</v>
      </c>
      <c r="K114" s="5">
        <v>9000</v>
      </c>
      <c r="L114" s="5">
        <v>0</v>
      </c>
      <c r="M114" s="5">
        <v>0</v>
      </c>
      <c r="N114" s="3" t="s">
        <v>507</v>
      </c>
      <c r="O114" s="6">
        <v>20.92</v>
      </c>
      <c r="P114" s="7" t="str">
        <f t="shared" si="1"/>
        <v>09001815S4111001F</v>
      </c>
    </row>
    <row r="115" spans="1:16" ht="15.75" customHeight="1" x14ac:dyDescent="0.25">
      <c r="A115" s="8">
        <v>37</v>
      </c>
      <c r="B115" s="8" t="s">
        <v>510</v>
      </c>
      <c r="C115" s="8" t="s">
        <v>511</v>
      </c>
      <c r="D115" s="9" t="s">
        <v>512</v>
      </c>
      <c r="E115" s="9" t="s">
        <v>513</v>
      </c>
      <c r="F115" s="4">
        <v>28058664</v>
      </c>
      <c r="G115" s="9" t="s">
        <v>514</v>
      </c>
      <c r="H115" s="8" t="s">
        <v>82</v>
      </c>
      <c r="I115" s="8" t="s">
        <v>22</v>
      </c>
      <c r="J115" s="10">
        <v>11500</v>
      </c>
      <c r="K115" s="10">
        <v>9000</v>
      </c>
      <c r="L115" s="10">
        <v>1800</v>
      </c>
      <c r="M115" s="10">
        <v>700</v>
      </c>
      <c r="N115" s="9" t="s">
        <v>515</v>
      </c>
      <c r="O115" s="11">
        <v>20.77</v>
      </c>
      <c r="P115" s="7" t="str">
        <f t="shared" si="1"/>
        <v>28058664Q2801252D</v>
      </c>
    </row>
    <row r="116" spans="1:16" ht="15.75" customHeight="1" x14ac:dyDescent="0.25">
      <c r="A116" s="2">
        <v>37</v>
      </c>
      <c r="B116" s="2" t="s">
        <v>510</v>
      </c>
      <c r="C116" s="2" t="s">
        <v>516</v>
      </c>
      <c r="D116" s="3" t="s">
        <v>517</v>
      </c>
      <c r="E116" s="3" t="s">
        <v>32</v>
      </c>
      <c r="F116" s="4">
        <v>35006667</v>
      </c>
      <c r="G116" s="3" t="s">
        <v>390</v>
      </c>
      <c r="H116" s="2" t="s">
        <v>34</v>
      </c>
      <c r="I116" s="2" t="s">
        <v>29</v>
      </c>
      <c r="J116" s="5">
        <v>10800</v>
      </c>
      <c r="K116" s="5">
        <v>9000</v>
      </c>
      <c r="L116" s="5">
        <v>1800</v>
      </c>
      <c r="M116" s="5">
        <v>0</v>
      </c>
      <c r="N116" s="3" t="s">
        <v>515</v>
      </c>
      <c r="O116" s="6">
        <v>20.77</v>
      </c>
      <c r="P116" s="7" t="str">
        <f t="shared" si="1"/>
        <v>35006667S3511001D</v>
      </c>
    </row>
    <row r="117" spans="1:16" ht="15.75" customHeight="1" x14ac:dyDescent="0.25">
      <c r="A117" s="8">
        <v>37</v>
      </c>
      <c r="B117" s="8" t="s">
        <v>510</v>
      </c>
      <c r="C117" s="8" t="s">
        <v>518</v>
      </c>
      <c r="D117" s="9" t="s">
        <v>519</v>
      </c>
      <c r="E117" s="9" t="s">
        <v>520</v>
      </c>
      <c r="F117" s="4">
        <v>8052608</v>
      </c>
      <c r="G117" s="9" t="s">
        <v>260</v>
      </c>
      <c r="H117" s="8" t="s">
        <v>28</v>
      </c>
      <c r="I117" s="8" t="s">
        <v>29</v>
      </c>
      <c r="J117" s="10">
        <v>10800</v>
      </c>
      <c r="K117" s="10">
        <v>9000</v>
      </c>
      <c r="L117" s="10">
        <v>1800</v>
      </c>
      <c r="M117" s="10">
        <v>0</v>
      </c>
      <c r="N117" s="9" t="s">
        <v>515</v>
      </c>
      <c r="O117" s="11">
        <v>20.77</v>
      </c>
      <c r="P117" s="7" t="str">
        <f t="shared" si="1"/>
        <v>08052608Q5856409G</v>
      </c>
    </row>
    <row r="118" spans="1:16" ht="15.75" customHeight="1" x14ac:dyDescent="0.25">
      <c r="A118" s="2">
        <v>37</v>
      </c>
      <c r="B118" s="2" t="s">
        <v>510</v>
      </c>
      <c r="C118" s="2" t="s">
        <v>521</v>
      </c>
      <c r="D118" s="3" t="s">
        <v>522</v>
      </c>
      <c r="E118" s="3" t="s">
        <v>523</v>
      </c>
      <c r="F118" s="4">
        <v>6004091</v>
      </c>
      <c r="G118" s="3" t="s">
        <v>524</v>
      </c>
      <c r="H118" s="2" t="s">
        <v>87</v>
      </c>
      <c r="I118" s="2" t="s">
        <v>29</v>
      </c>
      <c r="J118" s="5">
        <v>10800</v>
      </c>
      <c r="K118" s="5">
        <v>9000</v>
      </c>
      <c r="L118" s="5">
        <v>1800</v>
      </c>
      <c r="M118" s="5">
        <v>0</v>
      </c>
      <c r="N118" s="3" t="s">
        <v>515</v>
      </c>
      <c r="O118" s="6">
        <v>20.77</v>
      </c>
      <c r="P118" s="7" t="str">
        <f t="shared" si="1"/>
        <v>06004091S0600114C</v>
      </c>
    </row>
    <row r="119" spans="1:16" ht="15.75" customHeight="1" x14ac:dyDescent="0.25">
      <c r="A119" s="8">
        <v>38</v>
      </c>
      <c r="B119" s="8" t="s">
        <v>525</v>
      </c>
      <c r="C119" s="8" t="s">
        <v>526</v>
      </c>
      <c r="D119" s="9" t="s">
        <v>527</v>
      </c>
      <c r="E119" s="9" t="s">
        <v>528</v>
      </c>
      <c r="F119" s="4">
        <v>28032535</v>
      </c>
      <c r="G119" s="9" t="s">
        <v>529</v>
      </c>
      <c r="H119" s="8" t="s">
        <v>82</v>
      </c>
      <c r="I119" s="8" t="s">
        <v>22</v>
      </c>
      <c r="J119" s="10">
        <v>11500</v>
      </c>
      <c r="K119" s="10">
        <v>9000</v>
      </c>
      <c r="L119" s="10">
        <v>1800</v>
      </c>
      <c r="M119" s="10">
        <v>700</v>
      </c>
      <c r="N119" s="9" t="s">
        <v>530</v>
      </c>
      <c r="O119" s="11">
        <v>20.66</v>
      </c>
      <c r="P119" s="7" t="str">
        <f t="shared" si="1"/>
        <v>28032535Q2868946A</v>
      </c>
    </row>
    <row r="120" spans="1:16" ht="15.75" customHeight="1" x14ac:dyDescent="0.25">
      <c r="A120" s="2">
        <v>38</v>
      </c>
      <c r="B120" s="2" t="s">
        <v>525</v>
      </c>
      <c r="C120" s="2" t="s">
        <v>531</v>
      </c>
      <c r="D120" s="3" t="s">
        <v>532</v>
      </c>
      <c r="E120" s="3" t="s">
        <v>32</v>
      </c>
      <c r="F120" s="4">
        <v>35004336</v>
      </c>
      <c r="G120" s="3" t="s">
        <v>71</v>
      </c>
      <c r="H120" s="2" t="s">
        <v>34</v>
      </c>
      <c r="I120" s="2" t="s">
        <v>29</v>
      </c>
      <c r="J120" s="5">
        <v>10800</v>
      </c>
      <c r="K120" s="5">
        <v>9000</v>
      </c>
      <c r="L120" s="5">
        <v>1800</v>
      </c>
      <c r="M120" s="5">
        <v>0</v>
      </c>
      <c r="N120" s="3" t="s">
        <v>530</v>
      </c>
      <c r="O120" s="6">
        <v>20.66</v>
      </c>
      <c r="P120" s="7" t="str">
        <f t="shared" si="1"/>
        <v>35004336S3511001D</v>
      </c>
    </row>
    <row r="121" spans="1:16" ht="15.75" customHeight="1" x14ac:dyDescent="0.25">
      <c r="A121" s="8">
        <v>38</v>
      </c>
      <c r="B121" s="8" t="s">
        <v>525</v>
      </c>
      <c r="C121" s="8" t="s">
        <v>533</v>
      </c>
      <c r="D121" s="9" t="s">
        <v>534</v>
      </c>
      <c r="E121" s="9" t="s">
        <v>535</v>
      </c>
      <c r="F121" s="4">
        <v>50005963</v>
      </c>
      <c r="G121" s="9" t="s">
        <v>359</v>
      </c>
      <c r="H121" s="8" t="s">
        <v>173</v>
      </c>
      <c r="I121" s="8" t="s">
        <v>29</v>
      </c>
      <c r="J121" s="10">
        <v>10800</v>
      </c>
      <c r="K121" s="10">
        <v>9000</v>
      </c>
      <c r="L121" s="10">
        <v>1800</v>
      </c>
      <c r="M121" s="10">
        <v>0</v>
      </c>
      <c r="N121" s="9" t="s">
        <v>530</v>
      </c>
      <c r="O121" s="11">
        <v>20.66</v>
      </c>
      <c r="P121" s="7" t="str">
        <f t="shared" si="1"/>
        <v>50005963Q5068086G</v>
      </c>
    </row>
    <row r="122" spans="1:16" ht="15.75" customHeight="1" x14ac:dyDescent="0.25">
      <c r="A122" s="2">
        <v>38</v>
      </c>
      <c r="B122" s="2" t="s">
        <v>525</v>
      </c>
      <c r="C122" s="2" t="s">
        <v>536</v>
      </c>
      <c r="D122" s="3" t="s">
        <v>537</v>
      </c>
      <c r="E122" s="3" t="s">
        <v>538</v>
      </c>
      <c r="F122" s="4">
        <v>31003659</v>
      </c>
      <c r="G122" s="3" t="s">
        <v>539</v>
      </c>
      <c r="H122" s="2" t="s">
        <v>369</v>
      </c>
      <c r="I122" s="2" t="s">
        <v>29</v>
      </c>
      <c r="J122" s="5">
        <v>10800</v>
      </c>
      <c r="K122" s="5">
        <v>9000</v>
      </c>
      <c r="L122" s="5">
        <v>1800</v>
      </c>
      <c r="M122" s="5">
        <v>0</v>
      </c>
      <c r="N122" s="3" t="s">
        <v>530</v>
      </c>
      <c r="O122" s="6">
        <v>20.66</v>
      </c>
      <c r="P122" s="7" t="str">
        <f t="shared" si="1"/>
        <v>31003659S3199117G</v>
      </c>
    </row>
    <row r="123" spans="1:16" ht="15.75" customHeight="1" x14ac:dyDescent="0.25">
      <c r="A123" s="8">
        <v>38</v>
      </c>
      <c r="B123" s="8" t="s">
        <v>525</v>
      </c>
      <c r="C123" s="8" t="s">
        <v>540</v>
      </c>
      <c r="D123" s="9" t="s">
        <v>541</v>
      </c>
      <c r="E123" s="9" t="s">
        <v>542</v>
      </c>
      <c r="F123" s="4">
        <v>30004401</v>
      </c>
      <c r="G123" s="9" t="s">
        <v>543</v>
      </c>
      <c r="H123" s="8" t="s">
        <v>21</v>
      </c>
      <c r="I123" s="8" t="s">
        <v>29</v>
      </c>
      <c r="J123" s="10">
        <v>10800</v>
      </c>
      <c r="K123" s="10">
        <v>9000</v>
      </c>
      <c r="L123" s="10">
        <v>1800</v>
      </c>
      <c r="M123" s="10">
        <v>0</v>
      </c>
      <c r="N123" s="9" t="s">
        <v>530</v>
      </c>
      <c r="O123" s="11">
        <v>20.66</v>
      </c>
      <c r="P123" s="7" t="str">
        <f t="shared" si="1"/>
        <v>30004401Q3068630G</v>
      </c>
    </row>
    <row r="124" spans="1:16" ht="15.75" customHeight="1" x14ac:dyDescent="0.25">
      <c r="A124" s="2">
        <v>39</v>
      </c>
      <c r="B124" s="2" t="s">
        <v>544</v>
      </c>
      <c r="C124" s="2" t="s">
        <v>545</v>
      </c>
      <c r="D124" s="3" t="s">
        <v>546</v>
      </c>
      <c r="E124" s="3" t="s">
        <v>547</v>
      </c>
      <c r="F124" s="4">
        <v>22004773</v>
      </c>
      <c r="G124" s="3" t="s">
        <v>548</v>
      </c>
      <c r="H124" s="2" t="s">
        <v>173</v>
      </c>
      <c r="I124" s="2" t="s">
        <v>22</v>
      </c>
      <c r="J124" s="5">
        <v>9700</v>
      </c>
      <c r="K124" s="5">
        <v>9000</v>
      </c>
      <c r="L124" s="5">
        <v>0</v>
      </c>
      <c r="M124" s="5">
        <v>700</v>
      </c>
      <c r="N124" s="3" t="s">
        <v>549</v>
      </c>
      <c r="O124" s="6">
        <v>20.55</v>
      </c>
      <c r="P124" s="7" t="str">
        <f t="shared" si="1"/>
        <v>22004773Q2268111H</v>
      </c>
    </row>
    <row r="125" spans="1:16" ht="15.75" customHeight="1" x14ac:dyDescent="0.25">
      <c r="A125" s="8">
        <v>39</v>
      </c>
      <c r="B125" s="8" t="s">
        <v>544</v>
      </c>
      <c r="C125" s="8" t="s">
        <v>550</v>
      </c>
      <c r="D125" s="9" t="s">
        <v>551</v>
      </c>
      <c r="E125" s="9" t="s">
        <v>56</v>
      </c>
      <c r="F125" s="4">
        <v>14000847</v>
      </c>
      <c r="G125" s="9" t="s">
        <v>552</v>
      </c>
      <c r="H125" s="8" t="s">
        <v>58</v>
      </c>
      <c r="I125" s="8" t="s">
        <v>29</v>
      </c>
      <c r="J125" s="10">
        <v>9000</v>
      </c>
      <c r="K125" s="10">
        <v>9000</v>
      </c>
      <c r="L125" s="10">
        <v>0</v>
      </c>
      <c r="M125" s="10">
        <v>0</v>
      </c>
      <c r="N125" s="9" t="s">
        <v>549</v>
      </c>
      <c r="O125" s="11">
        <v>20.55</v>
      </c>
      <c r="P125" s="7" t="str">
        <f t="shared" si="1"/>
        <v>14000847S4111001F</v>
      </c>
    </row>
    <row r="126" spans="1:16" ht="15.75" customHeight="1" x14ac:dyDescent="0.25">
      <c r="A126" s="2">
        <v>40</v>
      </c>
      <c r="B126" s="2" t="s">
        <v>553</v>
      </c>
      <c r="C126" s="2" t="s">
        <v>554</v>
      </c>
      <c r="D126" s="3" t="s">
        <v>555</v>
      </c>
      <c r="E126" s="3" t="s">
        <v>556</v>
      </c>
      <c r="F126" s="4">
        <v>30002283</v>
      </c>
      <c r="G126" s="3" t="s">
        <v>557</v>
      </c>
      <c r="H126" s="2" t="s">
        <v>21</v>
      </c>
      <c r="I126" s="2" t="s">
        <v>22</v>
      </c>
      <c r="J126" s="5">
        <v>9700</v>
      </c>
      <c r="K126" s="5">
        <v>9000</v>
      </c>
      <c r="L126" s="5">
        <v>0</v>
      </c>
      <c r="M126" s="5">
        <v>700</v>
      </c>
      <c r="N126" s="3" t="s">
        <v>558</v>
      </c>
      <c r="O126" s="6">
        <v>20.399999999999999</v>
      </c>
      <c r="P126" s="7" t="str">
        <f t="shared" si="1"/>
        <v>30002283Q3068272H</v>
      </c>
    </row>
    <row r="127" spans="1:16" ht="15.75" customHeight="1" x14ac:dyDescent="0.25">
      <c r="A127" s="8">
        <v>40</v>
      </c>
      <c r="B127" s="8" t="s">
        <v>553</v>
      </c>
      <c r="C127" s="8" t="s">
        <v>559</v>
      </c>
      <c r="D127" s="9" t="s">
        <v>560</v>
      </c>
      <c r="E127" s="9" t="s">
        <v>561</v>
      </c>
      <c r="F127" s="4">
        <v>31004354</v>
      </c>
      <c r="G127" s="9" t="s">
        <v>562</v>
      </c>
      <c r="H127" s="8" t="s">
        <v>369</v>
      </c>
      <c r="I127" s="8" t="s">
        <v>29</v>
      </c>
      <c r="J127" s="10">
        <v>9000</v>
      </c>
      <c r="K127" s="10">
        <v>9000</v>
      </c>
      <c r="L127" s="10">
        <v>0</v>
      </c>
      <c r="M127" s="10">
        <v>0</v>
      </c>
      <c r="N127" s="9" t="s">
        <v>558</v>
      </c>
      <c r="O127" s="11">
        <v>20.399999999999999</v>
      </c>
      <c r="P127" s="7" t="str">
        <f t="shared" si="1"/>
        <v>31004354S3199104E</v>
      </c>
    </row>
    <row r="128" spans="1:16" ht="15.75" customHeight="1" x14ac:dyDescent="0.25">
      <c r="A128" s="2">
        <v>40</v>
      </c>
      <c r="B128" s="2" t="s">
        <v>553</v>
      </c>
      <c r="C128" s="2" t="s">
        <v>563</v>
      </c>
      <c r="D128" s="3" t="s">
        <v>564</v>
      </c>
      <c r="E128" s="3" t="s">
        <v>565</v>
      </c>
      <c r="F128" s="4">
        <v>24005811</v>
      </c>
      <c r="G128" s="3" t="s">
        <v>566</v>
      </c>
      <c r="H128" s="2" t="s">
        <v>52</v>
      </c>
      <c r="I128" s="2" t="s">
        <v>29</v>
      </c>
      <c r="J128" s="5">
        <v>9000</v>
      </c>
      <c r="K128" s="5">
        <v>9000</v>
      </c>
      <c r="L128" s="5">
        <v>0</v>
      </c>
      <c r="M128" s="5">
        <v>0</v>
      </c>
      <c r="N128" s="3" t="s">
        <v>558</v>
      </c>
      <c r="O128" s="6">
        <v>20.399999999999999</v>
      </c>
      <c r="P128" s="7" t="str">
        <f t="shared" si="1"/>
        <v>24005811Q2468466D</v>
      </c>
    </row>
    <row r="129" spans="1:16" ht="15.75" customHeight="1" x14ac:dyDescent="0.25">
      <c r="A129" s="8">
        <v>41</v>
      </c>
      <c r="B129" s="8" t="s">
        <v>567</v>
      </c>
      <c r="C129" s="8" t="s">
        <v>568</v>
      </c>
      <c r="D129" s="9" t="s">
        <v>569</v>
      </c>
      <c r="E129" s="9" t="s">
        <v>570</v>
      </c>
      <c r="F129" s="4">
        <v>30012999</v>
      </c>
      <c r="G129" s="9" t="s">
        <v>571</v>
      </c>
      <c r="H129" s="8" t="s">
        <v>21</v>
      </c>
      <c r="I129" s="8" t="s">
        <v>22</v>
      </c>
      <c r="J129" s="10">
        <v>9700</v>
      </c>
      <c r="K129" s="10">
        <v>9000</v>
      </c>
      <c r="L129" s="10">
        <v>0</v>
      </c>
      <c r="M129" s="10">
        <v>700</v>
      </c>
      <c r="N129" s="9" t="s">
        <v>572</v>
      </c>
      <c r="O129" s="11">
        <v>20.39</v>
      </c>
      <c r="P129" s="7" t="str">
        <f t="shared" si="1"/>
        <v>30012999Q3068688E</v>
      </c>
    </row>
    <row r="130" spans="1:16" ht="15.75" customHeight="1" x14ac:dyDescent="0.25">
      <c r="A130" s="2">
        <v>41</v>
      </c>
      <c r="B130" s="2" t="s">
        <v>567</v>
      </c>
      <c r="C130" s="2" t="s">
        <v>573</v>
      </c>
      <c r="D130" s="3" t="s">
        <v>574</v>
      </c>
      <c r="E130" s="3" t="s">
        <v>575</v>
      </c>
      <c r="F130" s="4">
        <v>36018677</v>
      </c>
      <c r="G130" s="3" t="s">
        <v>576</v>
      </c>
      <c r="H130" s="2" t="s">
        <v>230</v>
      </c>
      <c r="I130" s="2" t="s">
        <v>29</v>
      </c>
      <c r="J130" s="5">
        <v>9000</v>
      </c>
      <c r="K130" s="5">
        <v>9000</v>
      </c>
      <c r="L130" s="5">
        <v>0</v>
      </c>
      <c r="M130" s="5">
        <v>0</v>
      </c>
      <c r="N130" s="3" t="s">
        <v>572</v>
      </c>
      <c r="O130" s="6">
        <v>20.39</v>
      </c>
      <c r="P130" s="7" t="str">
        <f t="shared" ref="P130:P193" si="2">TEXT(F130,"00000000")&amp;E130</f>
        <v>36018677Q8655623J</v>
      </c>
    </row>
    <row r="131" spans="1:16" ht="15.75" customHeight="1" x14ac:dyDescent="0.25">
      <c r="A131" s="8">
        <v>41</v>
      </c>
      <c r="B131" s="8" t="s">
        <v>567</v>
      </c>
      <c r="C131" s="8" t="s">
        <v>577</v>
      </c>
      <c r="D131" s="9" t="s">
        <v>578</v>
      </c>
      <c r="E131" s="9" t="s">
        <v>579</v>
      </c>
      <c r="F131" s="4">
        <v>16000966</v>
      </c>
      <c r="G131" s="9" t="s">
        <v>580</v>
      </c>
      <c r="H131" s="8" t="s">
        <v>105</v>
      </c>
      <c r="I131" s="8" t="s">
        <v>29</v>
      </c>
      <c r="J131" s="10">
        <v>9000</v>
      </c>
      <c r="K131" s="10">
        <v>9000</v>
      </c>
      <c r="L131" s="10">
        <v>0</v>
      </c>
      <c r="M131" s="10">
        <v>0</v>
      </c>
      <c r="N131" s="9" t="s">
        <v>572</v>
      </c>
      <c r="O131" s="11">
        <v>20.39</v>
      </c>
      <c r="P131" s="7" t="str">
        <f t="shared" si="2"/>
        <v>16000966S1600275J</v>
      </c>
    </row>
    <row r="132" spans="1:16" ht="15.75" customHeight="1" x14ac:dyDescent="0.25">
      <c r="A132" s="2">
        <v>42</v>
      </c>
      <c r="B132" s="2" t="s">
        <v>581</v>
      </c>
      <c r="C132" s="2" t="s">
        <v>582</v>
      </c>
      <c r="D132" s="3" t="s">
        <v>583</v>
      </c>
      <c r="E132" s="3" t="s">
        <v>584</v>
      </c>
      <c r="F132" s="4">
        <v>6000071</v>
      </c>
      <c r="G132" s="3" t="s">
        <v>585</v>
      </c>
      <c r="H132" s="2" t="s">
        <v>87</v>
      </c>
      <c r="I132" s="2" t="s">
        <v>22</v>
      </c>
      <c r="J132" s="5">
        <v>9700</v>
      </c>
      <c r="K132" s="5">
        <v>9000</v>
      </c>
      <c r="L132" s="5">
        <v>0</v>
      </c>
      <c r="M132" s="5">
        <v>700</v>
      </c>
      <c r="N132" s="3" t="s">
        <v>586</v>
      </c>
      <c r="O132" s="6">
        <v>20.38</v>
      </c>
      <c r="P132" s="7" t="str">
        <f t="shared" si="2"/>
        <v>06000071S0600230G</v>
      </c>
    </row>
    <row r="133" spans="1:16" ht="15.75" customHeight="1" x14ac:dyDescent="0.25">
      <c r="A133" s="8">
        <v>42</v>
      </c>
      <c r="B133" s="8" t="s">
        <v>581</v>
      </c>
      <c r="C133" s="8" t="s">
        <v>587</v>
      </c>
      <c r="D133" s="9" t="s">
        <v>588</v>
      </c>
      <c r="E133" s="9" t="s">
        <v>56</v>
      </c>
      <c r="F133" s="4">
        <v>18601795</v>
      </c>
      <c r="G133" s="9" t="s">
        <v>589</v>
      </c>
      <c r="H133" s="8" t="s">
        <v>58</v>
      </c>
      <c r="I133" s="8" t="s">
        <v>29</v>
      </c>
      <c r="J133" s="10">
        <v>9000</v>
      </c>
      <c r="K133" s="10">
        <v>9000</v>
      </c>
      <c r="L133" s="10">
        <v>0</v>
      </c>
      <c r="M133" s="10">
        <v>0</v>
      </c>
      <c r="N133" s="9" t="s">
        <v>586</v>
      </c>
      <c r="O133" s="11">
        <v>20.38</v>
      </c>
      <c r="P133" s="7" t="str">
        <f t="shared" si="2"/>
        <v>18601795S4111001F</v>
      </c>
    </row>
    <row r="134" spans="1:16" ht="15.75" customHeight="1" x14ac:dyDescent="0.25">
      <c r="A134" s="2">
        <v>43</v>
      </c>
      <c r="B134" s="2" t="s">
        <v>590</v>
      </c>
      <c r="C134" s="2" t="s">
        <v>591</v>
      </c>
      <c r="D134" s="3" t="s">
        <v>592</v>
      </c>
      <c r="E134" s="3" t="s">
        <v>142</v>
      </c>
      <c r="F134" s="4">
        <v>48018762</v>
      </c>
      <c r="G134" s="3" t="s">
        <v>143</v>
      </c>
      <c r="H134" s="2" t="s">
        <v>144</v>
      </c>
      <c r="I134" s="2" t="s">
        <v>22</v>
      </c>
      <c r="J134" s="5">
        <v>11500</v>
      </c>
      <c r="K134" s="5">
        <v>9000</v>
      </c>
      <c r="L134" s="5">
        <v>1800</v>
      </c>
      <c r="M134" s="5">
        <v>700</v>
      </c>
      <c r="N134" s="3" t="s">
        <v>593</v>
      </c>
      <c r="O134" s="6">
        <v>20.11</v>
      </c>
      <c r="P134" s="7" t="str">
        <f t="shared" si="2"/>
        <v>48018762S4833001C</v>
      </c>
    </row>
    <row r="135" spans="1:16" ht="15.75" customHeight="1" x14ac:dyDescent="0.25">
      <c r="A135" s="8">
        <v>43</v>
      </c>
      <c r="B135" s="8" t="s">
        <v>590</v>
      </c>
      <c r="C135" s="8" t="s">
        <v>594</v>
      </c>
      <c r="D135" s="9" t="s">
        <v>595</v>
      </c>
      <c r="E135" s="9" t="s">
        <v>32</v>
      </c>
      <c r="F135" s="4">
        <v>35009577</v>
      </c>
      <c r="G135" s="9" t="s">
        <v>160</v>
      </c>
      <c r="H135" s="8" t="s">
        <v>34</v>
      </c>
      <c r="I135" s="8" t="s">
        <v>29</v>
      </c>
      <c r="J135" s="10">
        <v>10800</v>
      </c>
      <c r="K135" s="10">
        <v>9000</v>
      </c>
      <c r="L135" s="10">
        <v>1800</v>
      </c>
      <c r="M135" s="10">
        <v>0</v>
      </c>
      <c r="N135" s="9" t="s">
        <v>593</v>
      </c>
      <c r="O135" s="11">
        <v>20.11</v>
      </c>
      <c r="P135" s="7" t="str">
        <f t="shared" si="2"/>
        <v>35009577S3511001D</v>
      </c>
    </row>
    <row r="136" spans="1:16" ht="15.75" customHeight="1" x14ac:dyDescent="0.25">
      <c r="A136" s="2">
        <v>43</v>
      </c>
      <c r="B136" s="2" t="s">
        <v>590</v>
      </c>
      <c r="C136" s="2" t="s">
        <v>596</v>
      </c>
      <c r="D136" s="3" t="s">
        <v>597</v>
      </c>
      <c r="E136" s="3" t="s">
        <v>598</v>
      </c>
      <c r="F136" s="4">
        <v>28045633</v>
      </c>
      <c r="G136" s="3" t="s">
        <v>265</v>
      </c>
      <c r="H136" s="2" t="s">
        <v>82</v>
      </c>
      <c r="I136" s="2" t="s">
        <v>29</v>
      </c>
      <c r="J136" s="5">
        <v>10800</v>
      </c>
      <c r="K136" s="5">
        <v>9000</v>
      </c>
      <c r="L136" s="5">
        <v>1800</v>
      </c>
      <c r="M136" s="5">
        <v>0</v>
      </c>
      <c r="N136" s="3" t="s">
        <v>593</v>
      </c>
      <c r="O136" s="6">
        <v>20.11</v>
      </c>
      <c r="P136" s="7" t="str">
        <f t="shared" si="2"/>
        <v>28045633Q7868193I</v>
      </c>
    </row>
    <row r="137" spans="1:16" ht="15.75" customHeight="1" x14ac:dyDescent="0.25">
      <c r="A137" s="8">
        <v>44</v>
      </c>
      <c r="B137" s="8" t="s">
        <v>599</v>
      </c>
      <c r="C137" s="8" t="s">
        <v>600</v>
      </c>
      <c r="D137" s="9" t="s">
        <v>601</v>
      </c>
      <c r="E137" s="9" t="s">
        <v>56</v>
      </c>
      <c r="F137" s="4">
        <v>18004501</v>
      </c>
      <c r="G137" s="9" t="s">
        <v>602</v>
      </c>
      <c r="H137" s="8" t="s">
        <v>58</v>
      </c>
      <c r="I137" s="8" t="s">
        <v>22</v>
      </c>
      <c r="J137" s="10">
        <v>11500</v>
      </c>
      <c r="K137" s="10">
        <v>9000</v>
      </c>
      <c r="L137" s="10">
        <v>1800</v>
      </c>
      <c r="M137" s="10">
        <v>700</v>
      </c>
      <c r="N137" s="9" t="s">
        <v>603</v>
      </c>
      <c r="O137" s="11">
        <v>20.079999999999998</v>
      </c>
      <c r="P137" s="7" t="str">
        <f t="shared" si="2"/>
        <v>18004501S4111001F</v>
      </c>
    </row>
    <row r="138" spans="1:16" ht="15.75" customHeight="1" x14ac:dyDescent="0.25">
      <c r="A138" s="2">
        <v>44</v>
      </c>
      <c r="B138" s="2" t="s">
        <v>599</v>
      </c>
      <c r="C138" s="2" t="s">
        <v>604</v>
      </c>
      <c r="D138" s="3" t="s">
        <v>605</v>
      </c>
      <c r="E138" s="3" t="s">
        <v>606</v>
      </c>
      <c r="F138" s="4">
        <v>52000373</v>
      </c>
      <c r="G138" s="3" t="s">
        <v>386</v>
      </c>
      <c r="H138" s="2" t="s">
        <v>387</v>
      </c>
      <c r="I138" s="2" t="s">
        <v>29</v>
      </c>
      <c r="J138" s="5">
        <v>10800</v>
      </c>
      <c r="K138" s="5">
        <v>9000</v>
      </c>
      <c r="L138" s="5">
        <v>1800</v>
      </c>
      <c r="M138" s="5">
        <v>0</v>
      </c>
      <c r="N138" s="3" t="s">
        <v>603</v>
      </c>
      <c r="O138" s="6">
        <v>20.079999999999998</v>
      </c>
      <c r="P138" s="7" t="str">
        <f t="shared" si="2"/>
        <v>52000373Q2968013I</v>
      </c>
    </row>
    <row r="139" spans="1:16" ht="15.75" customHeight="1" x14ac:dyDescent="0.25">
      <c r="A139" s="8">
        <v>45</v>
      </c>
      <c r="B139" s="8" t="s">
        <v>607</v>
      </c>
      <c r="C139" s="8" t="s">
        <v>608</v>
      </c>
      <c r="D139" s="9" t="s">
        <v>609</v>
      </c>
      <c r="E139" s="9" t="s">
        <v>610</v>
      </c>
      <c r="F139" s="4">
        <v>27015955</v>
      </c>
      <c r="G139" s="9" t="s">
        <v>611</v>
      </c>
      <c r="H139" s="8" t="s">
        <v>230</v>
      </c>
      <c r="I139" s="8" t="s">
        <v>22</v>
      </c>
      <c r="J139" s="10">
        <v>9700</v>
      </c>
      <c r="K139" s="10">
        <v>9000</v>
      </c>
      <c r="L139" s="10">
        <v>0</v>
      </c>
      <c r="M139" s="10">
        <v>700</v>
      </c>
      <c r="N139" s="9" t="s">
        <v>612</v>
      </c>
      <c r="O139" s="11">
        <v>20.079999999999998</v>
      </c>
      <c r="P139" s="7" t="str">
        <f t="shared" si="2"/>
        <v>27015955Q7755150E</v>
      </c>
    </row>
    <row r="140" spans="1:16" ht="15.75" customHeight="1" x14ac:dyDescent="0.25">
      <c r="A140" s="2">
        <v>45</v>
      </c>
      <c r="B140" s="2" t="s">
        <v>607</v>
      </c>
      <c r="C140" s="2" t="s">
        <v>613</v>
      </c>
      <c r="D140" s="3" t="s">
        <v>614</v>
      </c>
      <c r="E140" s="3" t="s">
        <v>56</v>
      </c>
      <c r="F140" s="4">
        <v>23700372</v>
      </c>
      <c r="G140" s="3" t="s">
        <v>615</v>
      </c>
      <c r="H140" s="2" t="s">
        <v>58</v>
      </c>
      <c r="I140" s="2" t="s">
        <v>29</v>
      </c>
      <c r="J140" s="5">
        <v>9000</v>
      </c>
      <c r="K140" s="5">
        <v>9000</v>
      </c>
      <c r="L140" s="5">
        <v>0</v>
      </c>
      <c r="M140" s="5">
        <v>0</v>
      </c>
      <c r="N140" s="3" t="s">
        <v>612</v>
      </c>
      <c r="O140" s="6">
        <v>20.079999999999998</v>
      </c>
      <c r="P140" s="7" t="str">
        <f t="shared" si="2"/>
        <v>23700372S4111001F</v>
      </c>
    </row>
    <row r="141" spans="1:16" ht="15.75" customHeight="1" x14ac:dyDescent="0.25">
      <c r="A141" s="8">
        <v>45</v>
      </c>
      <c r="B141" s="8" t="s">
        <v>607</v>
      </c>
      <c r="C141" s="8" t="s">
        <v>616</v>
      </c>
      <c r="D141" s="9" t="s">
        <v>617</v>
      </c>
      <c r="E141" s="9" t="s">
        <v>618</v>
      </c>
      <c r="F141" s="4">
        <v>8053194</v>
      </c>
      <c r="G141" s="9" t="s">
        <v>148</v>
      </c>
      <c r="H141" s="8" t="s">
        <v>28</v>
      </c>
      <c r="I141" s="8" t="s">
        <v>29</v>
      </c>
      <c r="J141" s="10">
        <v>9000</v>
      </c>
      <c r="K141" s="10">
        <v>9000</v>
      </c>
      <c r="L141" s="10">
        <v>0</v>
      </c>
      <c r="M141" s="10">
        <v>0</v>
      </c>
      <c r="N141" s="9" t="s">
        <v>612</v>
      </c>
      <c r="O141" s="11">
        <v>20.079999999999998</v>
      </c>
      <c r="P141" s="7" t="str">
        <f t="shared" si="2"/>
        <v>08053194Q5856378D</v>
      </c>
    </row>
    <row r="142" spans="1:16" ht="15.75" customHeight="1" x14ac:dyDescent="0.25">
      <c r="A142" s="2">
        <v>46</v>
      </c>
      <c r="B142" s="2" t="s">
        <v>619</v>
      </c>
      <c r="C142" s="2" t="s">
        <v>620</v>
      </c>
      <c r="D142" s="3" t="s">
        <v>621</v>
      </c>
      <c r="E142" s="3" t="s">
        <v>32</v>
      </c>
      <c r="F142" s="4">
        <v>35000367</v>
      </c>
      <c r="G142" s="3" t="s">
        <v>622</v>
      </c>
      <c r="H142" s="2" t="s">
        <v>34</v>
      </c>
      <c r="I142" s="2" t="s">
        <v>22</v>
      </c>
      <c r="J142" s="5">
        <v>11500</v>
      </c>
      <c r="K142" s="5">
        <v>9000</v>
      </c>
      <c r="L142" s="5">
        <v>1800</v>
      </c>
      <c r="M142" s="5">
        <v>700</v>
      </c>
      <c r="N142" s="3" t="s">
        <v>623</v>
      </c>
      <c r="O142" s="6">
        <v>19.93</v>
      </c>
      <c r="P142" s="7" t="str">
        <f t="shared" si="2"/>
        <v>35000367S3511001D</v>
      </c>
    </row>
    <row r="143" spans="1:16" ht="15.75" customHeight="1" x14ac:dyDescent="0.25">
      <c r="A143" s="8">
        <v>46</v>
      </c>
      <c r="B143" s="8" t="s">
        <v>619</v>
      </c>
      <c r="C143" s="8" t="s">
        <v>624</v>
      </c>
      <c r="D143" s="9" t="s">
        <v>625</v>
      </c>
      <c r="E143" s="9" t="s">
        <v>626</v>
      </c>
      <c r="F143" s="4">
        <v>45001908</v>
      </c>
      <c r="G143" s="9" t="s">
        <v>627</v>
      </c>
      <c r="H143" s="8" t="s">
        <v>105</v>
      </c>
      <c r="I143" s="8" t="s">
        <v>29</v>
      </c>
      <c r="J143" s="10">
        <v>10800</v>
      </c>
      <c r="K143" s="10">
        <v>9000</v>
      </c>
      <c r="L143" s="10">
        <v>1800</v>
      </c>
      <c r="M143" s="10">
        <v>0</v>
      </c>
      <c r="N143" s="9" t="s">
        <v>623</v>
      </c>
      <c r="O143" s="11">
        <v>19.93</v>
      </c>
      <c r="P143" s="7" t="str">
        <f t="shared" si="2"/>
        <v>45001908S4500292J</v>
      </c>
    </row>
    <row r="144" spans="1:16" ht="15.75" customHeight="1" x14ac:dyDescent="0.25">
      <c r="A144" s="2">
        <v>46</v>
      </c>
      <c r="B144" s="2" t="s">
        <v>619</v>
      </c>
      <c r="C144" s="2" t="s">
        <v>628</v>
      </c>
      <c r="D144" s="3" t="s">
        <v>629</v>
      </c>
      <c r="E144" s="3" t="s">
        <v>630</v>
      </c>
      <c r="F144" s="4">
        <v>30007669</v>
      </c>
      <c r="G144" s="3" t="s">
        <v>631</v>
      </c>
      <c r="H144" s="2" t="s">
        <v>21</v>
      </c>
      <c r="I144" s="2" t="s">
        <v>29</v>
      </c>
      <c r="J144" s="5">
        <v>10800</v>
      </c>
      <c r="K144" s="5">
        <v>9000</v>
      </c>
      <c r="L144" s="5">
        <v>1800</v>
      </c>
      <c r="M144" s="5">
        <v>0</v>
      </c>
      <c r="N144" s="3" t="s">
        <v>623</v>
      </c>
      <c r="O144" s="6">
        <v>19.93</v>
      </c>
      <c r="P144" s="7" t="str">
        <f t="shared" si="2"/>
        <v>30007669Q3068605I</v>
      </c>
    </row>
    <row r="145" spans="1:16" ht="15.75" customHeight="1" x14ac:dyDescent="0.25">
      <c r="A145" s="8">
        <v>47</v>
      </c>
      <c r="B145" s="8" t="s">
        <v>632</v>
      </c>
      <c r="C145" s="8" t="s">
        <v>633</v>
      </c>
      <c r="D145" s="9" t="s">
        <v>634</v>
      </c>
      <c r="E145" s="9" t="s">
        <v>635</v>
      </c>
      <c r="F145" s="4">
        <v>2004653</v>
      </c>
      <c r="G145" s="9" t="s">
        <v>636</v>
      </c>
      <c r="H145" s="8" t="s">
        <v>105</v>
      </c>
      <c r="I145" s="8" t="s">
        <v>22</v>
      </c>
      <c r="J145" s="10">
        <v>9700</v>
      </c>
      <c r="K145" s="10">
        <v>9000</v>
      </c>
      <c r="L145" s="10">
        <v>0</v>
      </c>
      <c r="M145" s="10">
        <v>700</v>
      </c>
      <c r="N145" s="9" t="s">
        <v>637</v>
      </c>
      <c r="O145" s="11">
        <v>19.84</v>
      </c>
      <c r="P145" s="7" t="str">
        <f t="shared" si="2"/>
        <v>02004653S0200083D</v>
      </c>
    </row>
    <row r="146" spans="1:16" ht="15.75" customHeight="1" x14ac:dyDescent="0.25">
      <c r="A146" s="2">
        <v>47</v>
      </c>
      <c r="B146" s="2" t="s">
        <v>632</v>
      </c>
      <c r="C146" s="2" t="s">
        <v>638</v>
      </c>
      <c r="D146" s="3" t="s">
        <v>639</v>
      </c>
      <c r="E146" s="3" t="s">
        <v>640</v>
      </c>
      <c r="F146" s="4">
        <v>30008017</v>
      </c>
      <c r="G146" s="3" t="s">
        <v>641</v>
      </c>
      <c r="H146" s="2" t="s">
        <v>21</v>
      </c>
      <c r="I146" s="2" t="s">
        <v>29</v>
      </c>
      <c r="J146" s="5">
        <v>9000</v>
      </c>
      <c r="K146" s="5">
        <v>9000</v>
      </c>
      <c r="L146" s="5">
        <v>0</v>
      </c>
      <c r="M146" s="5">
        <v>0</v>
      </c>
      <c r="N146" s="3" t="s">
        <v>637</v>
      </c>
      <c r="O146" s="6">
        <v>19.84</v>
      </c>
      <c r="P146" s="7" t="str">
        <f t="shared" si="2"/>
        <v>30008017Q3068026H</v>
      </c>
    </row>
    <row r="147" spans="1:16" ht="15.75" customHeight="1" x14ac:dyDescent="0.25">
      <c r="A147" s="8">
        <v>48</v>
      </c>
      <c r="B147" s="8" t="s">
        <v>642</v>
      </c>
      <c r="C147" s="8" t="s">
        <v>643</v>
      </c>
      <c r="D147" s="9" t="s">
        <v>644</v>
      </c>
      <c r="E147" s="9" t="s">
        <v>56</v>
      </c>
      <c r="F147" s="4">
        <v>41700919</v>
      </c>
      <c r="G147" s="9" t="s">
        <v>645</v>
      </c>
      <c r="H147" s="8" t="s">
        <v>58</v>
      </c>
      <c r="I147" s="8" t="s">
        <v>22</v>
      </c>
      <c r="J147" s="10">
        <v>11500</v>
      </c>
      <c r="K147" s="10">
        <v>9000</v>
      </c>
      <c r="L147" s="10">
        <v>1800</v>
      </c>
      <c r="M147" s="10">
        <v>700</v>
      </c>
      <c r="N147" s="9" t="s">
        <v>646</v>
      </c>
      <c r="O147" s="11">
        <v>19.8</v>
      </c>
      <c r="P147" s="7" t="str">
        <f t="shared" si="2"/>
        <v>41700919S4111001F</v>
      </c>
    </row>
    <row r="148" spans="1:16" ht="15.75" customHeight="1" x14ac:dyDescent="0.25">
      <c r="A148" s="2">
        <v>48</v>
      </c>
      <c r="B148" s="2" t="s">
        <v>642</v>
      </c>
      <c r="C148" s="2" t="s">
        <v>647</v>
      </c>
      <c r="D148" s="3" t="s">
        <v>648</v>
      </c>
      <c r="E148" s="3" t="s">
        <v>649</v>
      </c>
      <c r="F148" s="4">
        <v>51000331</v>
      </c>
      <c r="G148" s="3" t="s">
        <v>485</v>
      </c>
      <c r="H148" s="2" t="s">
        <v>486</v>
      </c>
      <c r="I148" s="2" t="s">
        <v>29</v>
      </c>
      <c r="J148" s="5">
        <v>10800</v>
      </c>
      <c r="K148" s="5">
        <v>9000</v>
      </c>
      <c r="L148" s="5">
        <v>1800</v>
      </c>
      <c r="M148" s="5">
        <v>0</v>
      </c>
      <c r="N148" s="3" t="s">
        <v>646</v>
      </c>
      <c r="O148" s="6">
        <v>19.8</v>
      </c>
      <c r="P148" s="7" t="str">
        <f t="shared" si="2"/>
        <v>51000331Q1168035B</v>
      </c>
    </row>
    <row r="149" spans="1:16" ht="15.75" customHeight="1" x14ac:dyDescent="0.25">
      <c r="A149" s="8">
        <v>48</v>
      </c>
      <c r="B149" s="8" t="s">
        <v>642</v>
      </c>
      <c r="C149" s="8" t="s">
        <v>650</v>
      </c>
      <c r="D149" s="9" t="s">
        <v>651</v>
      </c>
      <c r="E149" s="9" t="s">
        <v>32</v>
      </c>
      <c r="F149" s="4">
        <v>35009711</v>
      </c>
      <c r="G149" s="9" t="s">
        <v>160</v>
      </c>
      <c r="H149" s="8" t="s">
        <v>34</v>
      </c>
      <c r="I149" s="8" t="s">
        <v>29</v>
      </c>
      <c r="J149" s="10">
        <v>10800</v>
      </c>
      <c r="K149" s="10">
        <v>9000</v>
      </c>
      <c r="L149" s="10">
        <v>1800</v>
      </c>
      <c r="M149" s="10">
        <v>0</v>
      </c>
      <c r="N149" s="9" t="s">
        <v>646</v>
      </c>
      <c r="O149" s="11">
        <v>19.8</v>
      </c>
      <c r="P149" s="7" t="str">
        <f t="shared" si="2"/>
        <v>35009711S3511001D</v>
      </c>
    </row>
    <row r="150" spans="1:16" ht="15.75" customHeight="1" x14ac:dyDescent="0.25">
      <c r="A150" s="2">
        <v>49</v>
      </c>
      <c r="B150" s="2" t="s">
        <v>652</v>
      </c>
      <c r="C150" s="2" t="s">
        <v>653</v>
      </c>
      <c r="D150" s="3" t="s">
        <v>654</v>
      </c>
      <c r="E150" s="3" t="s">
        <v>655</v>
      </c>
      <c r="F150" s="4">
        <v>36013761</v>
      </c>
      <c r="G150" s="3" t="s">
        <v>576</v>
      </c>
      <c r="H150" s="2" t="s">
        <v>230</v>
      </c>
      <c r="I150" s="2" t="s">
        <v>22</v>
      </c>
      <c r="J150" s="5">
        <v>9700</v>
      </c>
      <c r="K150" s="5">
        <v>9000</v>
      </c>
      <c r="L150" s="5">
        <v>0</v>
      </c>
      <c r="M150" s="5">
        <v>700</v>
      </c>
      <c r="N150" s="3" t="s">
        <v>656</v>
      </c>
      <c r="O150" s="6">
        <v>19.78</v>
      </c>
      <c r="P150" s="7" t="str">
        <f t="shared" si="2"/>
        <v>36013761Q8655213J</v>
      </c>
    </row>
    <row r="151" spans="1:16" ht="15.75" customHeight="1" x14ac:dyDescent="0.25">
      <c r="A151" s="8">
        <v>49</v>
      </c>
      <c r="B151" s="8" t="s">
        <v>652</v>
      </c>
      <c r="C151" s="8" t="s">
        <v>657</v>
      </c>
      <c r="D151" s="9" t="s">
        <v>658</v>
      </c>
      <c r="E151" s="9" t="s">
        <v>659</v>
      </c>
      <c r="F151" s="4">
        <v>10000798</v>
      </c>
      <c r="G151" s="9" t="s">
        <v>313</v>
      </c>
      <c r="H151" s="8" t="s">
        <v>87</v>
      </c>
      <c r="I151" s="8" t="s">
        <v>29</v>
      </c>
      <c r="J151" s="10">
        <v>9000</v>
      </c>
      <c r="K151" s="10">
        <v>9000</v>
      </c>
      <c r="L151" s="10">
        <v>0</v>
      </c>
      <c r="M151" s="10">
        <v>0</v>
      </c>
      <c r="N151" s="9" t="s">
        <v>656</v>
      </c>
      <c r="O151" s="11">
        <v>19.78</v>
      </c>
      <c r="P151" s="7" t="str">
        <f t="shared" si="2"/>
        <v>10000798S1000050C</v>
      </c>
    </row>
    <row r="152" spans="1:16" ht="15.75" customHeight="1" x14ac:dyDescent="0.25">
      <c r="A152" s="2">
        <v>50</v>
      </c>
      <c r="B152" s="2" t="s">
        <v>660</v>
      </c>
      <c r="C152" s="2" t="s">
        <v>661</v>
      </c>
      <c r="D152" s="3" t="s">
        <v>662</v>
      </c>
      <c r="E152" s="3" t="s">
        <v>32</v>
      </c>
      <c r="F152" s="4">
        <v>35013635</v>
      </c>
      <c r="G152" s="3" t="s">
        <v>663</v>
      </c>
      <c r="H152" s="2" t="s">
        <v>34</v>
      </c>
      <c r="I152" s="2" t="s">
        <v>22</v>
      </c>
      <c r="J152" s="5">
        <v>11500</v>
      </c>
      <c r="K152" s="5">
        <v>9000</v>
      </c>
      <c r="L152" s="5">
        <v>1800</v>
      </c>
      <c r="M152" s="5">
        <v>700</v>
      </c>
      <c r="N152" s="3" t="s">
        <v>664</v>
      </c>
      <c r="O152" s="6">
        <v>19.59</v>
      </c>
      <c r="P152" s="7" t="str">
        <f t="shared" si="2"/>
        <v>35013635S3511001D</v>
      </c>
    </row>
    <row r="153" spans="1:16" ht="15.75" customHeight="1" x14ac:dyDescent="0.25">
      <c r="A153" s="8">
        <v>50</v>
      </c>
      <c r="B153" s="8" t="s">
        <v>660</v>
      </c>
      <c r="C153" s="8" t="s">
        <v>665</v>
      </c>
      <c r="D153" s="9" t="s">
        <v>666</v>
      </c>
      <c r="E153" s="9" t="s">
        <v>667</v>
      </c>
      <c r="F153" s="4">
        <v>3013467</v>
      </c>
      <c r="G153" s="9" t="s">
        <v>668</v>
      </c>
      <c r="H153" s="8" t="s">
        <v>40</v>
      </c>
      <c r="I153" s="8" t="s">
        <v>29</v>
      </c>
      <c r="J153" s="10">
        <v>10800</v>
      </c>
      <c r="K153" s="10">
        <v>9000</v>
      </c>
      <c r="L153" s="10">
        <v>1800</v>
      </c>
      <c r="M153" s="10">
        <v>0</v>
      </c>
      <c r="N153" s="9" t="s">
        <v>664</v>
      </c>
      <c r="O153" s="11">
        <v>19.59</v>
      </c>
      <c r="P153" s="7" t="str">
        <f t="shared" si="2"/>
        <v>03013467Q5355607B</v>
      </c>
    </row>
    <row r="154" spans="1:16" ht="15.75" customHeight="1" x14ac:dyDescent="0.25">
      <c r="A154" s="2">
        <v>51</v>
      </c>
      <c r="B154" s="2" t="s">
        <v>669</v>
      </c>
      <c r="C154" s="2" t="s">
        <v>670</v>
      </c>
      <c r="D154" s="3" t="s">
        <v>671</v>
      </c>
      <c r="E154" s="3" t="s">
        <v>672</v>
      </c>
      <c r="F154" s="4">
        <v>16003463</v>
      </c>
      <c r="G154" s="3" t="s">
        <v>673</v>
      </c>
      <c r="H154" s="2" t="s">
        <v>105</v>
      </c>
      <c r="I154" s="2" t="s">
        <v>22</v>
      </c>
      <c r="J154" s="5">
        <v>9700</v>
      </c>
      <c r="K154" s="5">
        <v>9000</v>
      </c>
      <c r="L154" s="5">
        <v>0</v>
      </c>
      <c r="M154" s="5">
        <v>700</v>
      </c>
      <c r="N154" s="3" t="s">
        <v>674</v>
      </c>
      <c r="O154" s="6">
        <v>19.350000000000001</v>
      </c>
      <c r="P154" s="7" t="str">
        <f t="shared" si="2"/>
        <v>16003463S1600278D</v>
      </c>
    </row>
    <row r="155" spans="1:16" ht="15.75" customHeight="1" x14ac:dyDescent="0.25">
      <c r="A155" s="8">
        <v>51</v>
      </c>
      <c r="B155" s="8" t="s">
        <v>669</v>
      </c>
      <c r="C155" s="8" t="s">
        <v>675</v>
      </c>
      <c r="D155" s="9" t="s">
        <v>676</v>
      </c>
      <c r="E155" s="9" t="s">
        <v>56</v>
      </c>
      <c r="F155" s="4">
        <v>14004580</v>
      </c>
      <c r="G155" s="9" t="s">
        <v>677</v>
      </c>
      <c r="H155" s="8" t="s">
        <v>58</v>
      </c>
      <c r="I155" s="8" t="s">
        <v>29</v>
      </c>
      <c r="J155" s="10">
        <v>9000</v>
      </c>
      <c r="K155" s="10">
        <v>9000</v>
      </c>
      <c r="L155" s="10">
        <v>0</v>
      </c>
      <c r="M155" s="10">
        <v>0</v>
      </c>
      <c r="N155" s="9" t="s">
        <v>674</v>
      </c>
      <c r="O155" s="11">
        <v>19.350000000000001</v>
      </c>
      <c r="P155" s="7" t="str">
        <f t="shared" si="2"/>
        <v>14004580S4111001F</v>
      </c>
    </row>
    <row r="156" spans="1:16" ht="15.75" customHeight="1" x14ac:dyDescent="0.25">
      <c r="A156" s="2">
        <v>52</v>
      </c>
      <c r="B156" s="2" t="s">
        <v>678</v>
      </c>
      <c r="C156" s="2" t="s">
        <v>679</v>
      </c>
      <c r="D156" s="3" t="s">
        <v>680</v>
      </c>
      <c r="E156" s="3" t="s">
        <v>681</v>
      </c>
      <c r="F156" s="4">
        <v>25008625</v>
      </c>
      <c r="G156" s="3" t="s">
        <v>682</v>
      </c>
      <c r="H156" s="2" t="s">
        <v>28</v>
      </c>
      <c r="I156" s="2" t="s">
        <v>22</v>
      </c>
      <c r="J156" s="5">
        <v>11500</v>
      </c>
      <c r="K156" s="5">
        <v>9000</v>
      </c>
      <c r="L156" s="5">
        <v>1800</v>
      </c>
      <c r="M156" s="5">
        <v>700</v>
      </c>
      <c r="N156" s="3" t="s">
        <v>683</v>
      </c>
      <c r="O156" s="6">
        <v>19.329999999999998</v>
      </c>
      <c r="P156" s="7" t="str">
        <f t="shared" si="2"/>
        <v>25008625S2500252H</v>
      </c>
    </row>
    <row r="157" spans="1:16" ht="15.75" customHeight="1" x14ac:dyDescent="0.25">
      <c r="A157" s="8">
        <v>52</v>
      </c>
      <c r="B157" s="8" t="s">
        <v>678</v>
      </c>
      <c r="C157" s="8" t="s">
        <v>684</v>
      </c>
      <c r="D157" s="9" t="s">
        <v>685</v>
      </c>
      <c r="E157" s="9" t="s">
        <v>686</v>
      </c>
      <c r="F157" s="4">
        <v>7008223</v>
      </c>
      <c r="G157" s="9" t="s">
        <v>96</v>
      </c>
      <c r="H157" s="8" t="s">
        <v>46</v>
      </c>
      <c r="I157" s="8" t="s">
        <v>29</v>
      </c>
      <c r="J157" s="10">
        <v>10800</v>
      </c>
      <c r="K157" s="10">
        <v>9000</v>
      </c>
      <c r="L157" s="10">
        <v>1800</v>
      </c>
      <c r="M157" s="10">
        <v>0</v>
      </c>
      <c r="N157" s="9" t="s">
        <v>683</v>
      </c>
      <c r="O157" s="11">
        <v>19.329999999999998</v>
      </c>
      <c r="P157" s="7" t="str">
        <f t="shared" si="2"/>
        <v>07008223Q0768145E</v>
      </c>
    </row>
    <row r="158" spans="1:16" ht="15.75" customHeight="1" x14ac:dyDescent="0.25">
      <c r="A158" s="2">
        <v>53</v>
      </c>
      <c r="B158" s="2" t="s">
        <v>687</v>
      </c>
      <c r="C158" s="2" t="s">
        <v>688</v>
      </c>
      <c r="D158" s="3" t="s">
        <v>689</v>
      </c>
      <c r="E158" s="3" t="s">
        <v>690</v>
      </c>
      <c r="F158" s="4">
        <v>7004564</v>
      </c>
      <c r="G158" s="3" t="s">
        <v>691</v>
      </c>
      <c r="H158" s="2" t="s">
        <v>46</v>
      </c>
      <c r="I158" s="2" t="s">
        <v>22</v>
      </c>
      <c r="J158" s="5">
        <v>11500</v>
      </c>
      <c r="K158" s="5">
        <v>9000</v>
      </c>
      <c r="L158" s="5">
        <v>1800</v>
      </c>
      <c r="M158" s="5">
        <v>700</v>
      </c>
      <c r="N158" s="3" t="s">
        <v>692</v>
      </c>
      <c r="O158" s="6">
        <v>19.29</v>
      </c>
      <c r="P158" s="7" t="str">
        <f t="shared" si="2"/>
        <v>07004564S0718030J</v>
      </c>
    </row>
    <row r="159" spans="1:16" ht="15.75" customHeight="1" x14ac:dyDescent="0.25">
      <c r="A159" s="8">
        <v>53</v>
      </c>
      <c r="B159" s="8" t="s">
        <v>687</v>
      </c>
      <c r="C159" s="8" t="s">
        <v>693</v>
      </c>
      <c r="D159" s="9" t="s">
        <v>694</v>
      </c>
      <c r="E159" s="9" t="s">
        <v>695</v>
      </c>
      <c r="F159" s="4">
        <v>46018345</v>
      </c>
      <c r="G159" s="9" t="s">
        <v>696</v>
      </c>
      <c r="H159" s="8" t="s">
        <v>40</v>
      </c>
      <c r="I159" s="8" t="s">
        <v>29</v>
      </c>
      <c r="J159" s="10">
        <v>10800</v>
      </c>
      <c r="K159" s="10">
        <v>9000</v>
      </c>
      <c r="L159" s="10">
        <v>1800</v>
      </c>
      <c r="M159" s="10">
        <v>0</v>
      </c>
      <c r="N159" s="9" t="s">
        <v>692</v>
      </c>
      <c r="O159" s="11">
        <v>19.29</v>
      </c>
      <c r="P159" s="7" t="str">
        <f t="shared" si="2"/>
        <v>46018345Q9655536B</v>
      </c>
    </row>
    <row r="160" spans="1:16" ht="15.75" customHeight="1" x14ac:dyDescent="0.25">
      <c r="A160" s="2">
        <v>53</v>
      </c>
      <c r="B160" s="2" t="s">
        <v>687</v>
      </c>
      <c r="C160" s="2" t="s">
        <v>697</v>
      </c>
      <c r="D160" s="3" t="s">
        <v>698</v>
      </c>
      <c r="E160" s="3" t="s">
        <v>699</v>
      </c>
      <c r="F160" s="4">
        <v>30005132</v>
      </c>
      <c r="G160" s="3" t="s">
        <v>571</v>
      </c>
      <c r="H160" s="2" t="s">
        <v>21</v>
      </c>
      <c r="I160" s="2" t="s">
        <v>29</v>
      </c>
      <c r="J160" s="5">
        <v>10800</v>
      </c>
      <c r="K160" s="5">
        <v>9000</v>
      </c>
      <c r="L160" s="5">
        <v>1800</v>
      </c>
      <c r="M160" s="5">
        <v>0</v>
      </c>
      <c r="N160" s="3" t="s">
        <v>692</v>
      </c>
      <c r="O160" s="6">
        <v>19.29</v>
      </c>
      <c r="P160" s="7" t="str">
        <f t="shared" si="2"/>
        <v>30005132Q3068035I</v>
      </c>
    </row>
    <row r="161" spans="1:16" ht="15.75" customHeight="1" x14ac:dyDescent="0.25">
      <c r="A161" s="8">
        <v>53</v>
      </c>
      <c r="B161" s="8" t="s">
        <v>687</v>
      </c>
      <c r="C161" s="8" t="s">
        <v>700</v>
      </c>
      <c r="D161" s="9" t="s">
        <v>701</v>
      </c>
      <c r="E161" s="9" t="s">
        <v>702</v>
      </c>
      <c r="F161" s="4">
        <v>24018313</v>
      </c>
      <c r="G161" s="9" t="s">
        <v>566</v>
      </c>
      <c r="H161" s="8" t="s">
        <v>52</v>
      </c>
      <c r="I161" s="8" t="s">
        <v>29</v>
      </c>
      <c r="J161" s="10">
        <v>10800</v>
      </c>
      <c r="K161" s="10">
        <v>9000</v>
      </c>
      <c r="L161" s="10">
        <v>1800</v>
      </c>
      <c r="M161" s="10">
        <v>0</v>
      </c>
      <c r="N161" s="9" t="s">
        <v>692</v>
      </c>
      <c r="O161" s="11">
        <v>19.29</v>
      </c>
      <c r="P161" s="7" t="str">
        <f t="shared" si="2"/>
        <v>24018313Q2468599B</v>
      </c>
    </row>
    <row r="162" spans="1:16" ht="15.75" customHeight="1" x14ac:dyDescent="0.25">
      <c r="A162" s="2">
        <v>53</v>
      </c>
      <c r="B162" s="2" t="s">
        <v>687</v>
      </c>
      <c r="C162" s="2" t="s">
        <v>703</v>
      </c>
      <c r="D162" s="3" t="s">
        <v>704</v>
      </c>
      <c r="E162" s="3" t="s">
        <v>705</v>
      </c>
      <c r="F162" s="4">
        <v>10012223</v>
      </c>
      <c r="G162" s="3" t="s">
        <v>313</v>
      </c>
      <c r="H162" s="2" t="s">
        <v>87</v>
      </c>
      <c r="I162" s="2" t="s">
        <v>29</v>
      </c>
      <c r="J162" s="5">
        <v>10800</v>
      </c>
      <c r="K162" s="5">
        <v>9000</v>
      </c>
      <c r="L162" s="5">
        <v>1800</v>
      </c>
      <c r="M162" s="5">
        <v>0</v>
      </c>
      <c r="N162" s="3" t="s">
        <v>692</v>
      </c>
      <c r="O162" s="6">
        <v>19.29</v>
      </c>
      <c r="P162" s="7" t="str">
        <f t="shared" si="2"/>
        <v>10012223S1000027A</v>
      </c>
    </row>
    <row r="163" spans="1:16" ht="15.75" customHeight="1" x14ac:dyDescent="0.25">
      <c r="A163" s="8">
        <v>53</v>
      </c>
      <c r="B163" s="8" t="s">
        <v>687</v>
      </c>
      <c r="C163" s="8" t="s">
        <v>706</v>
      </c>
      <c r="D163" s="9" t="s">
        <v>707</v>
      </c>
      <c r="E163" s="9" t="s">
        <v>708</v>
      </c>
      <c r="F163" s="4">
        <v>13004833</v>
      </c>
      <c r="G163" s="9" t="s">
        <v>709</v>
      </c>
      <c r="H163" s="8" t="s">
        <v>105</v>
      </c>
      <c r="I163" s="8" t="s">
        <v>29</v>
      </c>
      <c r="J163" s="10">
        <v>10800</v>
      </c>
      <c r="K163" s="10">
        <v>9000</v>
      </c>
      <c r="L163" s="10">
        <v>1800</v>
      </c>
      <c r="M163" s="10">
        <v>0</v>
      </c>
      <c r="N163" s="9" t="s">
        <v>692</v>
      </c>
      <c r="O163" s="11">
        <v>19.29</v>
      </c>
      <c r="P163" s="7" t="str">
        <f t="shared" si="2"/>
        <v>13004833S1300130J</v>
      </c>
    </row>
    <row r="164" spans="1:16" ht="15.75" customHeight="1" x14ac:dyDescent="0.25">
      <c r="A164" s="2">
        <v>54</v>
      </c>
      <c r="B164" s="2" t="s">
        <v>710</v>
      </c>
      <c r="C164" s="2" t="s">
        <v>711</v>
      </c>
      <c r="D164" s="3" t="s">
        <v>712</v>
      </c>
      <c r="E164" s="3" t="s">
        <v>713</v>
      </c>
      <c r="F164" s="4">
        <v>46022191</v>
      </c>
      <c r="G164" s="3" t="s">
        <v>714</v>
      </c>
      <c r="H164" s="2" t="s">
        <v>40</v>
      </c>
      <c r="I164" s="2" t="s">
        <v>22</v>
      </c>
      <c r="J164" s="5">
        <v>9700</v>
      </c>
      <c r="K164" s="5">
        <v>9000</v>
      </c>
      <c r="L164" s="5">
        <v>0</v>
      </c>
      <c r="M164" s="5">
        <v>700</v>
      </c>
      <c r="N164" s="3" t="s">
        <v>715</v>
      </c>
      <c r="O164" s="6">
        <v>19.21</v>
      </c>
      <c r="P164" s="7" t="str">
        <f t="shared" si="2"/>
        <v>46022191S4600000F</v>
      </c>
    </row>
    <row r="165" spans="1:16" ht="15.75" customHeight="1" x14ac:dyDescent="0.25">
      <c r="A165" s="8">
        <v>54</v>
      </c>
      <c r="B165" s="8" t="s">
        <v>710</v>
      </c>
      <c r="C165" s="8" t="s">
        <v>716</v>
      </c>
      <c r="D165" s="9" t="s">
        <v>717</v>
      </c>
      <c r="E165" s="9" t="s">
        <v>718</v>
      </c>
      <c r="F165" s="4">
        <v>8026683</v>
      </c>
      <c r="G165" s="9" t="s">
        <v>719</v>
      </c>
      <c r="H165" s="8" t="s">
        <v>28</v>
      </c>
      <c r="I165" s="8" t="s">
        <v>29</v>
      </c>
      <c r="J165" s="10">
        <v>9000</v>
      </c>
      <c r="K165" s="10">
        <v>9000</v>
      </c>
      <c r="L165" s="10">
        <v>0</v>
      </c>
      <c r="M165" s="10">
        <v>0</v>
      </c>
      <c r="N165" s="9" t="s">
        <v>715</v>
      </c>
      <c r="O165" s="11">
        <v>19.21</v>
      </c>
      <c r="P165" s="7" t="str">
        <f t="shared" si="2"/>
        <v>08026683Q5856043D</v>
      </c>
    </row>
    <row r="166" spans="1:16" ht="15.75" customHeight="1" x14ac:dyDescent="0.25">
      <c r="A166" s="2">
        <v>54</v>
      </c>
      <c r="B166" s="2" t="s">
        <v>710</v>
      </c>
      <c r="C166" s="2" t="s">
        <v>720</v>
      </c>
      <c r="D166" s="3" t="s">
        <v>721</v>
      </c>
      <c r="E166" s="3" t="s">
        <v>722</v>
      </c>
      <c r="F166" s="4">
        <v>6007651</v>
      </c>
      <c r="G166" s="3" t="s">
        <v>723</v>
      </c>
      <c r="H166" s="2" t="s">
        <v>87</v>
      </c>
      <c r="I166" s="2" t="s">
        <v>29</v>
      </c>
      <c r="J166" s="5">
        <v>9000</v>
      </c>
      <c r="K166" s="5">
        <v>9000</v>
      </c>
      <c r="L166" s="5">
        <v>0</v>
      </c>
      <c r="M166" s="5">
        <v>0</v>
      </c>
      <c r="N166" s="3" t="s">
        <v>715</v>
      </c>
      <c r="O166" s="6">
        <v>19.21</v>
      </c>
      <c r="P166" s="7" t="str">
        <f t="shared" si="2"/>
        <v>06007651S0600012I</v>
      </c>
    </row>
    <row r="167" spans="1:16" ht="15.75" customHeight="1" x14ac:dyDescent="0.25">
      <c r="A167" s="8">
        <v>55</v>
      </c>
      <c r="B167" s="8" t="s">
        <v>724</v>
      </c>
      <c r="C167" s="8" t="s">
        <v>725</v>
      </c>
      <c r="D167" s="9" t="s">
        <v>726</v>
      </c>
      <c r="E167" s="9" t="s">
        <v>727</v>
      </c>
      <c r="F167" s="4">
        <v>28000388</v>
      </c>
      <c r="G167" s="9" t="s">
        <v>121</v>
      </c>
      <c r="H167" s="8" t="s">
        <v>82</v>
      </c>
      <c r="I167" s="8" t="s">
        <v>22</v>
      </c>
      <c r="J167" s="10">
        <v>9700</v>
      </c>
      <c r="K167" s="10">
        <v>9000</v>
      </c>
      <c r="L167" s="10">
        <v>0</v>
      </c>
      <c r="M167" s="10">
        <v>700</v>
      </c>
      <c r="N167" s="9" t="s">
        <v>728</v>
      </c>
      <c r="O167" s="11">
        <v>18.84</v>
      </c>
      <c r="P167" s="7" t="str">
        <f t="shared" si="2"/>
        <v>28000388Q2868284G</v>
      </c>
    </row>
    <row r="168" spans="1:16" ht="15.75" customHeight="1" x14ac:dyDescent="0.25">
      <c r="A168" s="2">
        <v>55</v>
      </c>
      <c r="B168" s="2" t="s">
        <v>724</v>
      </c>
      <c r="C168" s="2" t="s">
        <v>729</v>
      </c>
      <c r="D168" s="3" t="s">
        <v>730</v>
      </c>
      <c r="E168" s="3" t="s">
        <v>56</v>
      </c>
      <c r="F168" s="4">
        <v>29006601</v>
      </c>
      <c r="G168" s="3" t="s">
        <v>731</v>
      </c>
      <c r="H168" s="2" t="s">
        <v>58</v>
      </c>
      <c r="I168" s="2" t="s">
        <v>29</v>
      </c>
      <c r="J168" s="5">
        <v>9000</v>
      </c>
      <c r="K168" s="5">
        <v>9000</v>
      </c>
      <c r="L168" s="5">
        <v>0</v>
      </c>
      <c r="M168" s="5">
        <v>0</v>
      </c>
      <c r="N168" s="3" t="s">
        <v>728</v>
      </c>
      <c r="O168" s="6">
        <v>18.84</v>
      </c>
      <c r="P168" s="7" t="str">
        <f t="shared" si="2"/>
        <v>29006601S4111001F</v>
      </c>
    </row>
    <row r="169" spans="1:16" ht="15.75" customHeight="1" x14ac:dyDescent="0.25">
      <c r="A169" s="8">
        <v>55</v>
      </c>
      <c r="B169" s="8" t="s">
        <v>724</v>
      </c>
      <c r="C169" s="8" t="s">
        <v>732</v>
      </c>
      <c r="D169" s="9" t="s">
        <v>733</v>
      </c>
      <c r="E169" s="9" t="s">
        <v>734</v>
      </c>
      <c r="F169" s="4">
        <v>26008189</v>
      </c>
      <c r="G169" s="9" t="s">
        <v>735</v>
      </c>
      <c r="H169" s="8" t="s">
        <v>116</v>
      </c>
      <c r="I169" s="8" t="s">
        <v>29</v>
      </c>
      <c r="J169" s="10">
        <v>9000</v>
      </c>
      <c r="K169" s="10">
        <v>9000</v>
      </c>
      <c r="L169" s="10">
        <v>0</v>
      </c>
      <c r="M169" s="10">
        <v>0</v>
      </c>
      <c r="N169" s="9" t="s">
        <v>728</v>
      </c>
      <c r="O169" s="11">
        <v>18.84</v>
      </c>
      <c r="P169" s="7" t="str">
        <f t="shared" si="2"/>
        <v>26008189Q2600438B</v>
      </c>
    </row>
    <row r="170" spans="1:16" ht="15.75" customHeight="1" x14ac:dyDescent="0.25">
      <c r="A170" s="2">
        <v>56</v>
      </c>
      <c r="B170" s="2" t="s">
        <v>736</v>
      </c>
      <c r="C170" s="2" t="s">
        <v>737</v>
      </c>
      <c r="D170" s="3" t="s">
        <v>738</v>
      </c>
      <c r="E170" s="3" t="s">
        <v>32</v>
      </c>
      <c r="F170" s="4">
        <v>38011601</v>
      </c>
      <c r="G170" s="3" t="s">
        <v>336</v>
      </c>
      <c r="H170" s="2" t="s">
        <v>34</v>
      </c>
      <c r="I170" s="2" t="s">
        <v>22</v>
      </c>
      <c r="J170" s="5">
        <v>11500</v>
      </c>
      <c r="K170" s="5">
        <v>9000</v>
      </c>
      <c r="L170" s="5">
        <v>1800</v>
      </c>
      <c r="M170" s="5">
        <v>700</v>
      </c>
      <c r="N170" s="3" t="s">
        <v>739</v>
      </c>
      <c r="O170" s="6">
        <v>18.809999999999999</v>
      </c>
      <c r="P170" s="7" t="str">
        <f t="shared" si="2"/>
        <v>38011601S3511001D</v>
      </c>
    </row>
    <row r="171" spans="1:16" ht="15.75" customHeight="1" x14ac:dyDescent="0.25">
      <c r="A171" s="8">
        <v>56</v>
      </c>
      <c r="B171" s="8" t="s">
        <v>736</v>
      </c>
      <c r="C171" s="8" t="s">
        <v>740</v>
      </c>
      <c r="D171" s="9" t="s">
        <v>741</v>
      </c>
      <c r="E171" s="9" t="s">
        <v>56</v>
      </c>
      <c r="F171" s="4">
        <v>4009393</v>
      </c>
      <c r="G171" s="9" t="s">
        <v>742</v>
      </c>
      <c r="H171" s="8" t="s">
        <v>58</v>
      </c>
      <c r="I171" s="8" t="s">
        <v>29</v>
      </c>
      <c r="J171" s="10">
        <v>10800</v>
      </c>
      <c r="K171" s="10">
        <v>9000</v>
      </c>
      <c r="L171" s="10">
        <v>1800</v>
      </c>
      <c r="M171" s="10">
        <v>0</v>
      </c>
      <c r="N171" s="9" t="s">
        <v>739</v>
      </c>
      <c r="O171" s="11">
        <v>18.809999999999999</v>
      </c>
      <c r="P171" s="7" t="str">
        <f t="shared" si="2"/>
        <v>04009393S4111001F</v>
      </c>
    </row>
    <row r="172" spans="1:16" ht="15.75" customHeight="1" x14ac:dyDescent="0.25">
      <c r="A172" s="2">
        <v>57</v>
      </c>
      <c r="B172" s="2" t="s">
        <v>743</v>
      </c>
      <c r="C172" s="2" t="s">
        <v>744</v>
      </c>
      <c r="D172" s="3" t="s">
        <v>745</v>
      </c>
      <c r="E172" s="3" t="s">
        <v>746</v>
      </c>
      <c r="F172" s="4">
        <v>30006434</v>
      </c>
      <c r="G172" s="3" t="s">
        <v>571</v>
      </c>
      <c r="H172" s="2" t="s">
        <v>21</v>
      </c>
      <c r="I172" s="2" t="s">
        <v>22</v>
      </c>
      <c r="J172" s="5">
        <v>9700</v>
      </c>
      <c r="K172" s="5">
        <v>9000</v>
      </c>
      <c r="L172" s="5">
        <v>0</v>
      </c>
      <c r="M172" s="5">
        <v>700</v>
      </c>
      <c r="N172" s="3" t="s">
        <v>747</v>
      </c>
      <c r="O172" s="6">
        <v>18.68</v>
      </c>
      <c r="P172" s="7" t="str">
        <f t="shared" si="2"/>
        <v>30006434Q3068530I</v>
      </c>
    </row>
    <row r="173" spans="1:16" ht="15.75" customHeight="1" x14ac:dyDescent="0.25">
      <c r="A173" s="8">
        <v>57</v>
      </c>
      <c r="B173" s="8" t="s">
        <v>743</v>
      </c>
      <c r="C173" s="8" t="s">
        <v>748</v>
      </c>
      <c r="D173" s="9" t="s">
        <v>749</v>
      </c>
      <c r="E173" s="9" t="s">
        <v>750</v>
      </c>
      <c r="F173" s="4">
        <v>28021215</v>
      </c>
      <c r="G173" s="9" t="s">
        <v>265</v>
      </c>
      <c r="H173" s="8" t="s">
        <v>82</v>
      </c>
      <c r="I173" s="8" t="s">
        <v>29</v>
      </c>
      <c r="J173" s="10">
        <v>9000</v>
      </c>
      <c r="K173" s="10">
        <v>9000</v>
      </c>
      <c r="L173" s="10">
        <v>0</v>
      </c>
      <c r="M173" s="10">
        <v>0</v>
      </c>
      <c r="N173" s="9" t="s">
        <v>747</v>
      </c>
      <c r="O173" s="11">
        <v>18.68</v>
      </c>
      <c r="P173" s="7" t="str">
        <f t="shared" si="2"/>
        <v>28021215Q2868586E</v>
      </c>
    </row>
    <row r="174" spans="1:16" ht="15.75" customHeight="1" x14ac:dyDescent="0.25">
      <c r="A174" s="2">
        <v>58</v>
      </c>
      <c r="B174" s="2" t="s">
        <v>751</v>
      </c>
      <c r="C174" s="2" t="s">
        <v>752</v>
      </c>
      <c r="D174" s="3" t="s">
        <v>753</v>
      </c>
      <c r="E174" s="3" t="s">
        <v>32</v>
      </c>
      <c r="F174" s="4">
        <v>38004451</v>
      </c>
      <c r="G174" s="3" t="s">
        <v>99</v>
      </c>
      <c r="H174" s="2" t="s">
        <v>34</v>
      </c>
      <c r="I174" s="2" t="s">
        <v>22</v>
      </c>
      <c r="J174" s="5">
        <v>11500</v>
      </c>
      <c r="K174" s="5">
        <v>9000</v>
      </c>
      <c r="L174" s="5">
        <v>1800</v>
      </c>
      <c r="M174" s="5">
        <v>700</v>
      </c>
      <c r="N174" s="3" t="s">
        <v>754</v>
      </c>
      <c r="O174" s="6">
        <v>18.2</v>
      </c>
      <c r="P174" s="7" t="str">
        <f t="shared" si="2"/>
        <v>38004451S3511001D</v>
      </c>
    </row>
    <row r="175" spans="1:16" ht="15.75" customHeight="1" x14ac:dyDescent="0.25">
      <c r="A175" s="8">
        <v>58</v>
      </c>
      <c r="B175" s="8" t="s">
        <v>751</v>
      </c>
      <c r="C175" s="8" t="s">
        <v>755</v>
      </c>
      <c r="D175" s="9" t="s">
        <v>756</v>
      </c>
      <c r="E175" s="9" t="s">
        <v>757</v>
      </c>
      <c r="F175" s="4">
        <v>24016614</v>
      </c>
      <c r="G175" s="9" t="s">
        <v>758</v>
      </c>
      <c r="H175" s="8" t="s">
        <v>52</v>
      </c>
      <c r="I175" s="8" t="s">
        <v>29</v>
      </c>
      <c r="J175" s="10">
        <v>10800</v>
      </c>
      <c r="K175" s="10">
        <v>9000</v>
      </c>
      <c r="L175" s="10">
        <v>1800</v>
      </c>
      <c r="M175" s="10">
        <v>0</v>
      </c>
      <c r="N175" s="9" t="s">
        <v>754</v>
      </c>
      <c r="O175" s="11">
        <v>18.2</v>
      </c>
      <c r="P175" s="7" t="str">
        <f t="shared" si="2"/>
        <v>24016614Q2468102E</v>
      </c>
    </row>
    <row r="176" spans="1:16" ht="15.75" customHeight="1" x14ac:dyDescent="0.25">
      <c r="A176" s="2">
        <v>58</v>
      </c>
      <c r="B176" s="2" t="s">
        <v>751</v>
      </c>
      <c r="C176" s="2" t="s">
        <v>759</v>
      </c>
      <c r="D176" s="3" t="s">
        <v>760</v>
      </c>
      <c r="E176" s="3" t="s">
        <v>761</v>
      </c>
      <c r="F176" s="4">
        <v>6001208</v>
      </c>
      <c r="G176" s="3" t="s">
        <v>762</v>
      </c>
      <c r="H176" s="2" t="s">
        <v>87</v>
      </c>
      <c r="I176" s="2" t="s">
        <v>29</v>
      </c>
      <c r="J176" s="5">
        <v>10800</v>
      </c>
      <c r="K176" s="5">
        <v>9000</v>
      </c>
      <c r="L176" s="5">
        <v>1800</v>
      </c>
      <c r="M176" s="5">
        <v>0</v>
      </c>
      <c r="N176" s="3" t="s">
        <v>754</v>
      </c>
      <c r="O176" s="6">
        <v>18.2</v>
      </c>
      <c r="P176" s="7" t="str">
        <f t="shared" si="2"/>
        <v>06001208S0600050I</v>
      </c>
    </row>
    <row r="177" spans="1:16" ht="15.75" customHeight="1" x14ac:dyDescent="0.25">
      <c r="A177" s="8">
        <v>58</v>
      </c>
      <c r="B177" s="8" t="s">
        <v>751</v>
      </c>
      <c r="C177" s="8" t="s">
        <v>763</v>
      </c>
      <c r="D177" s="9" t="s">
        <v>764</v>
      </c>
      <c r="E177" s="9" t="s">
        <v>56</v>
      </c>
      <c r="F177" s="4">
        <v>18004859</v>
      </c>
      <c r="G177" s="9" t="s">
        <v>765</v>
      </c>
      <c r="H177" s="8" t="s">
        <v>58</v>
      </c>
      <c r="I177" s="8" t="s">
        <v>29</v>
      </c>
      <c r="J177" s="10">
        <v>10800</v>
      </c>
      <c r="K177" s="10">
        <v>9000</v>
      </c>
      <c r="L177" s="10">
        <v>1800</v>
      </c>
      <c r="M177" s="10">
        <v>0</v>
      </c>
      <c r="N177" s="9" t="s">
        <v>754</v>
      </c>
      <c r="O177" s="11">
        <v>18.2</v>
      </c>
      <c r="P177" s="7" t="str">
        <f t="shared" si="2"/>
        <v>18004859S4111001F</v>
      </c>
    </row>
    <row r="178" spans="1:16" ht="15.75" customHeight="1" x14ac:dyDescent="0.25">
      <c r="A178" s="2">
        <v>58</v>
      </c>
      <c r="B178" s="2" t="s">
        <v>751</v>
      </c>
      <c r="C178" s="2" t="s">
        <v>766</v>
      </c>
      <c r="D178" s="3" t="s">
        <v>767</v>
      </c>
      <c r="E178" s="3" t="s">
        <v>768</v>
      </c>
      <c r="F178" s="4">
        <v>52000351</v>
      </c>
      <c r="G178" s="3" t="s">
        <v>386</v>
      </c>
      <c r="H178" s="2" t="s">
        <v>387</v>
      </c>
      <c r="I178" s="2" t="s">
        <v>29</v>
      </c>
      <c r="J178" s="5">
        <v>10800</v>
      </c>
      <c r="K178" s="5">
        <v>9000</v>
      </c>
      <c r="L178" s="5">
        <v>1800</v>
      </c>
      <c r="M178" s="5">
        <v>0</v>
      </c>
      <c r="N178" s="3" t="s">
        <v>754</v>
      </c>
      <c r="O178" s="6">
        <v>18.2</v>
      </c>
      <c r="P178" s="7" t="str">
        <f t="shared" si="2"/>
        <v>52000351Q2968015D</v>
      </c>
    </row>
    <row r="179" spans="1:16" ht="15.75" customHeight="1" x14ac:dyDescent="0.25">
      <c r="A179" s="8">
        <v>59</v>
      </c>
      <c r="B179" s="8" t="s">
        <v>769</v>
      </c>
      <c r="C179" s="8" t="s">
        <v>770</v>
      </c>
      <c r="D179" s="9" t="s">
        <v>771</v>
      </c>
      <c r="E179" s="9" t="s">
        <v>772</v>
      </c>
      <c r="F179" s="4">
        <v>30019179</v>
      </c>
      <c r="G179" s="9" t="s">
        <v>773</v>
      </c>
      <c r="H179" s="8" t="s">
        <v>21</v>
      </c>
      <c r="I179" s="8" t="s">
        <v>22</v>
      </c>
      <c r="J179" s="10">
        <v>11500</v>
      </c>
      <c r="K179" s="10">
        <v>9000</v>
      </c>
      <c r="L179" s="10">
        <v>1800</v>
      </c>
      <c r="M179" s="10">
        <v>700</v>
      </c>
      <c r="N179" s="9" t="s">
        <v>774</v>
      </c>
      <c r="O179" s="11">
        <v>18.190000000000001</v>
      </c>
      <c r="P179" s="7" t="str">
        <f t="shared" si="2"/>
        <v>30019179Q3000334G</v>
      </c>
    </row>
    <row r="180" spans="1:16" ht="15.75" customHeight="1" x14ac:dyDescent="0.25">
      <c r="A180" s="2">
        <v>59</v>
      </c>
      <c r="B180" s="2" t="s">
        <v>769</v>
      </c>
      <c r="C180" s="2" t="s">
        <v>775</v>
      </c>
      <c r="D180" s="3" t="s">
        <v>776</v>
      </c>
      <c r="E180" s="3" t="s">
        <v>777</v>
      </c>
      <c r="F180" s="4">
        <v>8031290</v>
      </c>
      <c r="G180" s="3" t="s">
        <v>778</v>
      </c>
      <c r="H180" s="2" t="s">
        <v>28</v>
      </c>
      <c r="I180" s="2" t="s">
        <v>29</v>
      </c>
      <c r="J180" s="5">
        <v>10800</v>
      </c>
      <c r="K180" s="5">
        <v>9000</v>
      </c>
      <c r="L180" s="5">
        <v>1800</v>
      </c>
      <c r="M180" s="5">
        <v>0</v>
      </c>
      <c r="N180" s="3" t="s">
        <v>774</v>
      </c>
      <c r="O180" s="6">
        <v>18.190000000000001</v>
      </c>
      <c r="P180" s="7" t="str">
        <f t="shared" si="2"/>
        <v>08031290Q5855744H</v>
      </c>
    </row>
    <row r="181" spans="1:16" ht="15.75" customHeight="1" x14ac:dyDescent="0.25">
      <c r="A181" s="8">
        <v>59</v>
      </c>
      <c r="B181" s="8" t="s">
        <v>769</v>
      </c>
      <c r="C181" s="8" t="s">
        <v>779</v>
      </c>
      <c r="D181" s="9" t="s">
        <v>780</v>
      </c>
      <c r="E181" s="9" t="s">
        <v>781</v>
      </c>
      <c r="F181" s="4">
        <v>44010011</v>
      </c>
      <c r="G181" s="9" t="s">
        <v>782</v>
      </c>
      <c r="H181" s="8" t="s">
        <v>173</v>
      </c>
      <c r="I181" s="8" t="s">
        <v>29</v>
      </c>
      <c r="J181" s="10">
        <v>10800</v>
      </c>
      <c r="K181" s="10">
        <v>9000</v>
      </c>
      <c r="L181" s="10">
        <v>1800</v>
      </c>
      <c r="M181" s="10">
        <v>0</v>
      </c>
      <c r="N181" s="9" t="s">
        <v>774</v>
      </c>
      <c r="O181" s="11">
        <v>18.190000000000001</v>
      </c>
      <c r="P181" s="7" t="str">
        <f t="shared" si="2"/>
        <v>44010011S4400003B</v>
      </c>
    </row>
    <row r="182" spans="1:16" ht="15.75" customHeight="1" x14ac:dyDescent="0.25">
      <c r="A182" s="2">
        <v>59</v>
      </c>
      <c r="B182" s="2" t="s">
        <v>769</v>
      </c>
      <c r="C182" s="2" t="s">
        <v>783</v>
      </c>
      <c r="D182" s="3" t="s">
        <v>784</v>
      </c>
      <c r="E182" s="3" t="s">
        <v>785</v>
      </c>
      <c r="F182" s="4">
        <v>15023363</v>
      </c>
      <c r="G182" s="3" t="s">
        <v>786</v>
      </c>
      <c r="H182" s="2" t="s">
        <v>230</v>
      </c>
      <c r="I182" s="2" t="s">
        <v>29</v>
      </c>
      <c r="J182" s="5">
        <v>10800</v>
      </c>
      <c r="K182" s="5">
        <v>9000</v>
      </c>
      <c r="L182" s="5">
        <v>1800</v>
      </c>
      <c r="M182" s="5">
        <v>0</v>
      </c>
      <c r="N182" s="3" t="s">
        <v>774</v>
      </c>
      <c r="O182" s="6">
        <v>18.190000000000001</v>
      </c>
      <c r="P182" s="7" t="str">
        <f t="shared" si="2"/>
        <v>15023363Q6555483D</v>
      </c>
    </row>
    <row r="183" spans="1:16" ht="15.75" customHeight="1" x14ac:dyDescent="0.25">
      <c r="A183" s="8">
        <v>59</v>
      </c>
      <c r="B183" s="8" t="s">
        <v>769</v>
      </c>
      <c r="C183" s="8" t="s">
        <v>787</v>
      </c>
      <c r="D183" s="9" t="s">
        <v>788</v>
      </c>
      <c r="E183" s="9" t="s">
        <v>32</v>
      </c>
      <c r="F183" s="4">
        <v>38006551</v>
      </c>
      <c r="G183" s="9" t="s">
        <v>789</v>
      </c>
      <c r="H183" s="8" t="s">
        <v>34</v>
      </c>
      <c r="I183" s="8" t="s">
        <v>29</v>
      </c>
      <c r="J183" s="10">
        <v>10800</v>
      </c>
      <c r="K183" s="10">
        <v>9000</v>
      </c>
      <c r="L183" s="10">
        <v>1800</v>
      </c>
      <c r="M183" s="10">
        <v>0</v>
      </c>
      <c r="N183" s="9" t="s">
        <v>774</v>
      </c>
      <c r="O183" s="11">
        <v>18.190000000000001</v>
      </c>
      <c r="P183" s="7" t="str">
        <f t="shared" si="2"/>
        <v>38006551S3511001D</v>
      </c>
    </row>
    <row r="184" spans="1:16" ht="15.75" customHeight="1" x14ac:dyDescent="0.25">
      <c r="A184" s="2">
        <v>60</v>
      </c>
      <c r="B184" s="2" t="s">
        <v>790</v>
      </c>
      <c r="C184" s="2" t="s">
        <v>791</v>
      </c>
      <c r="D184" s="3" t="s">
        <v>792</v>
      </c>
      <c r="E184" s="3" t="s">
        <v>793</v>
      </c>
      <c r="F184" s="4">
        <v>19003589</v>
      </c>
      <c r="G184" s="3" t="s">
        <v>794</v>
      </c>
      <c r="H184" s="2" t="s">
        <v>105</v>
      </c>
      <c r="I184" s="2" t="s">
        <v>22</v>
      </c>
      <c r="J184" s="5">
        <v>11500</v>
      </c>
      <c r="K184" s="5">
        <v>9000</v>
      </c>
      <c r="L184" s="5">
        <v>1800</v>
      </c>
      <c r="M184" s="5">
        <v>700</v>
      </c>
      <c r="N184" s="3" t="s">
        <v>795</v>
      </c>
      <c r="O184" s="6">
        <v>18.18</v>
      </c>
      <c r="P184" s="7" t="str">
        <f t="shared" si="2"/>
        <v>19003589S1900191F</v>
      </c>
    </row>
    <row r="185" spans="1:16" ht="15.75" customHeight="1" x14ac:dyDescent="0.25">
      <c r="A185" s="8">
        <v>60</v>
      </c>
      <c r="B185" s="8" t="s">
        <v>790</v>
      </c>
      <c r="C185" s="8" t="s">
        <v>796</v>
      </c>
      <c r="D185" s="9" t="s">
        <v>797</v>
      </c>
      <c r="E185" s="9" t="s">
        <v>32</v>
      </c>
      <c r="F185" s="4">
        <v>35004683</v>
      </c>
      <c r="G185" s="9" t="s">
        <v>798</v>
      </c>
      <c r="H185" s="8" t="s">
        <v>34</v>
      </c>
      <c r="I185" s="8" t="s">
        <v>29</v>
      </c>
      <c r="J185" s="10">
        <v>10800</v>
      </c>
      <c r="K185" s="10">
        <v>9000</v>
      </c>
      <c r="L185" s="10">
        <v>1800</v>
      </c>
      <c r="M185" s="10">
        <v>0</v>
      </c>
      <c r="N185" s="9" t="s">
        <v>795</v>
      </c>
      <c r="O185" s="11">
        <v>18.18</v>
      </c>
      <c r="P185" s="7" t="str">
        <f t="shared" si="2"/>
        <v>35004683S3511001D</v>
      </c>
    </row>
    <row r="186" spans="1:16" ht="15.75" customHeight="1" x14ac:dyDescent="0.25">
      <c r="A186" s="2">
        <v>61</v>
      </c>
      <c r="B186" s="2" t="s">
        <v>799</v>
      </c>
      <c r="C186" s="2" t="s">
        <v>800</v>
      </c>
      <c r="D186" s="3" t="s">
        <v>801</v>
      </c>
      <c r="E186" s="3" t="s">
        <v>802</v>
      </c>
      <c r="F186" s="4">
        <v>31006983</v>
      </c>
      <c r="G186" s="3" t="s">
        <v>562</v>
      </c>
      <c r="H186" s="2" t="s">
        <v>369</v>
      </c>
      <c r="I186" s="2" t="s">
        <v>22</v>
      </c>
      <c r="J186" s="5">
        <v>11500</v>
      </c>
      <c r="K186" s="5">
        <v>9000</v>
      </c>
      <c r="L186" s="5">
        <v>1800</v>
      </c>
      <c r="M186" s="5">
        <v>700</v>
      </c>
      <c r="N186" s="3" t="s">
        <v>803</v>
      </c>
      <c r="O186" s="6">
        <v>17.98</v>
      </c>
      <c r="P186" s="7" t="str">
        <f t="shared" si="2"/>
        <v>31006983S3199132F</v>
      </c>
    </row>
    <row r="187" spans="1:16" ht="15.75" customHeight="1" x14ac:dyDescent="0.25">
      <c r="A187" s="8">
        <v>61</v>
      </c>
      <c r="B187" s="8" t="s">
        <v>799</v>
      </c>
      <c r="C187" s="8" t="s">
        <v>804</v>
      </c>
      <c r="D187" s="9" t="s">
        <v>805</v>
      </c>
      <c r="E187" s="9" t="s">
        <v>32</v>
      </c>
      <c r="F187" s="4">
        <v>38006231</v>
      </c>
      <c r="G187" s="9" t="s">
        <v>99</v>
      </c>
      <c r="H187" s="8" t="s">
        <v>34</v>
      </c>
      <c r="I187" s="8" t="s">
        <v>29</v>
      </c>
      <c r="J187" s="10">
        <v>10800</v>
      </c>
      <c r="K187" s="10">
        <v>9000</v>
      </c>
      <c r="L187" s="10">
        <v>1800</v>
      </c>
      <c r="M187" s="10">
        <v>0</v>
      </c>
      <c r="N187" s="9" t="s">
        <v>803</v>
      </c>
      <c r="O187" s="11">
        <v>17.98</v>
      </c>
      <c r="P187" s="7" t="str">
        <f t="shared" si="2"/>
        <v>38006231S3511001D</v>
      </c>
    </row>
    <row r="188" spans="1:16" ht="15.75" customHeight="1" x14ac:dyDescent="0.25">
      <c r="A188" s="2">
        <v>61</v>
      </c>
      <c r="B188" s="2" t="s">
        <v>799</v>
      </c>
      <c r="C188" s="2" t="s">
        <v>806</v>
      </c>
      <c r="D188" s="3" t="s">
        <v>807</v>
      </c>
      <c r="E188" s="3" t="s">
        <v>808</v>
      </c>
      <c r="F188" s="4">
        <v>43007373</v>
      </c>
      <c r="G188" s="3" t="s">
        <v>809</v>
      </c>
      <c r="H188" s="2" t="s">
        <v>28</v>
      </c>
      <c r="I188" s="2" t="s">
        <v>29</v>
      </c>
      <c r="J188" s="5">
        <v>10800</v>
      </c>
      <c r="K188" s="5">
        <v>9000</v>
      </c>
      <c r="L188" s="5">
        <v>1800</v>
      </c>
      <c r="M188" s="5">
        <v>0</v>
      </c>
      <c r="N188" s="3" t="s">
        <v>803</v>
      </c>
      <c r="O188" s="6">
        <v>17.98</v>
      </c>
      <c r="P188" s="7" t="str">
        <f t="shared" si="2"/>
        <v>43007373P4300000I</v>
      </c>
    </row>
    <row r="189" spans="1:16" ht="15.75" customHeight="1" x14ac:dyDescent="0.25">
      <c r="A189" s="8">
        <v>61</v>
      </c>
      <c r="B189" s="8" t="s">
        <v>799</v>
      </c>
      <c r="C189" s="8" t="s">
        <v>810</v>
      </c>
      <c r="D189" s="9" t="s">
        <v>811</v>
      </c>
      <c r="E189" s="9" t="s">
        <v>56</v>
      </c>
      <c r="F189" s="4">
        <v>41009950</v>
      </c>
      <c r="G189" s="9" t="s">
        <v>91</v>
      </c>
      <c r="H189" s="8" t="s">
        <v>58</v>
      </c>
      <c r="I189" s="8" t="s">
        <v>29</v>
      </c>
      <c r="J189" s="10">
        <v>10800</v>
      </c>
      <c r="K189" s="10">
        <v>9000</v>
      </c>
      <c r="L189" s="10">
        <v>1800</v>
      </c>
      <c r="M189" s="10">
        <v>0</v>
      </c>
      <c r="N189" s="9" t="s">
        <v>803</v>
      </c>
      <c r="O189" s="11">
        <v>17.98</v>
      </c>
      <c r="P189" s="7" t="str">
        <f t="shared" si="2"/>
        <v>41009950S4111001F</v>
      </c>
    </row>
    <row r="190" spans="1:16" ht="15.75" customHeight="1" x14ac:dyDescent="0.25">
      <c r="A190" s="2">
        <v>62</v>
      </c>
      <c r="B190" s="2" t="s">
        <v>812</v>
      </c>
      <c r="C190" s="2" t="s">
        <v>813</v>
      </c>
      <c r="D190" s="3" t="s">
        <v>814</v>
      </c>
      <c r="E190" s="3" t="s">
        <v>815</v>
      </c>
      <c r="F190" s="4">
        <v>25008741</v>
      </c>
      <c r="G190" s="3" t="s">
        <v>816</v>
      </c>
      <c r="H190" s="2" t="s">
        <v>28</v>
      </c>
      <c r="I190" s="2" t="s">
        <v>22</v>
      </c>
      <c r="J190" s="5">
        <v>9700</v>
      </c>
      <c r="K190" s="5">
        <v>9000</v>
      </c>
      <c r="L190" s="5">
        <v>0</v>
      </c>
      <c r="M190" s="5">
        <v>700</v>
      </c>
      <c r="N190" s="3" t="s">
        <v>817</v>
      </c>
      <c r="O190" s="6">
        <v>17.920000000000002</v>
      </c>
      <c r="P190" s="7" t="str">
        <f t="shared" si="2"/>
        <v>25008741S2500270J</v>
      </c>
    </row>
    <row r="191" spans="1:16" ht="15.75" customHeight="1" x14ac:dyDescent="0.25">
      <c r="A191" s="8">
        <v>62</v>
      </c>
      <c r="B191" s="8" t="s">
        <v>812</v>
      </c>
      <c r="C191" s="8" t="s">
        <v>818</v>
      </c>
      <c r="D191" s="9" t="s">
        <v>819</v>
      </c>
      <c r="E191" s="9" t="s">
        <v>56</v>
      </c>
      <c r="F191" s="4">
        <v>41009044</v>
      </c>
      <c r="G191" s="9" t="s">
        <v>91</v>
      </c>
      <c r="H191" s="8" t="s">
        <v>58</v>
      </c>
      <c r="I191" s="8" t="s">
        <v>29</v>
      </c>
      <c r="J191" s="10">
        <v>9000</v>
      </c>
      <c r="K191" s="10">
        <v>9000</v>
      </c>
      <c r="L191" s="10">
        <v>0</v>
      </c>
      <c r="M191" s="10">
        <v>0</v>
      </c>
      <c r="N191" s="9" t="s">
        <v>817</v>
      </c>
      <c r="O191" s="11">
        <v>17.920000000000002</v>
      </c>
      <c r="P191" s="7" t="str">
        <f t="shared" si="2"/>
        <v>41009044S4111001F</v>
      </c>
    </row>
    <row r="192" spans="1:16" ht="15.75" customHeight="1" x14ac:dyDescent="0.25">
      <c r="A192" s="2">
        <v>63</v>
      </c>
      <c r="B192" s="2" t="s">
        <v>820</v>
      </c>
      <c r="C192" s="2" t="s">
        <v>821</v>
      </c>
      <c r="D192" s="3" t="s">
        <v>822</v>
      </c>
      <c r="E192" s="3" t="s">
        <v>823</v>
      </c>
      <c r="F192" s="4">
        <v>32009131</v>
      </c>
      <c r="G192" s="3" t="s">
        <v>824</v>
      </c>
      <c r="H192" s="2" t="s">
        <v>230</v>
      </c>
      <c r="I192" s="2" t="s">
        <v>22</v>
      </c>
      <c r="J192" s="5">
        <v>9700</v>
      </c>
      <c r="K192" s="5">
        <v>9000</v>
      </c>
      <c r="L192" s="5">
        <v>0</v>
      </c>
      <c r="M192" s="5">
        <v>700</v>
      </c>
      <c r="N192" s="3" t="s">
        <v>825</v>
      </c>
      <c r="O192" s="6">
        <v>17.89</v>
      </c>
      <c r="P192" s="7" t="str">
        <f t="shared" si="2"/>
        <v>32009131Q8255030B</v>
      </c>
    </row>
    <row r="193" spans="1:16" ht="15.75" customHeight="1" x14ac:dyDescent="0.25">
      <c r="A193" s="8">
        <v>63</v>
      </c>
      <c r="B193" s="8" t="s">
        <v>820</v>
      </c>
      <c r="C193" s="8" t="s">
        <v>826</v>
      </c>
      <c r="D193" s="9" t="s">
        <v>827</v>
      </c>
      <c r="E193" s="9" t="s">
        <v>828</v>
      </c>
      <c r="F193" s="4">
        <v>13004781</v>
      </c>
      <c r="G193" s="9" t="s">
        <v>829</v>
      </c>
      <c r="H193" s="8" t="s">
        <v>105</v>
      </c>
      <c r="I193" s="8" t="s">
        <v>29</v>
      </c>
      <c r="J193" s="10">
        <v>9000</v>
      </c>
      <c r="K193" s="10">
        <v>9000</v>
      </c>
      <c r="L193" s="10">
        <v>0</v>
      </c>
      <c r="M193" s="10">
        <v>0</v>
      </c>
      <c r="N193" s="9" t="s">
        <v>825</v>
      </c>
      <c r="O193" s="11">
        <v>17.89</v>
      </c>
      <c r="P193" s="7" t="str">
        <f t="shared" si="2"/>
        <v>13004781S1318011B</v>
      </c>
    </row>
    <row r="194" spans="1:16" ht="15.75" customHeight="1" x14ac:dyDescent="0.25">
      <c r="A194" s="2">
        <v>63</v>
      </c>
      <c r="B194" s="2" t="s">
        <v>820</v>
      </c>
      <c r="C194" s="2" t="s">
        <v>830</v>
      </c>
      <c r="D194" s="3" t="s">
        <v>831</v>
      </c>
      <c r="E194" s="3" t="s">
        <v>832</v>
      </c>
      <c r="F194" s="4">
        <v>24018234</v>
      </c>
      <c r="G194" s="3" t="s">
        <v>833</v>
      </c>
      <c r="H194" s="2" t="s">
        <v>52</v>
      </c>
      <c r="I194" s="2" t="s">
        <v>29</v>
      </c>
      <c r="J194" s="5">
        <v>9000</v>
      </c>
      <c r="K194" s="5">
        <v>9000</v>
      </c>
      <c r="L194" s="5">
        <v>0</v>
      </c>
      <c r="M194" s="5">
        <v>0</v>
      </c>
      <c r="N194" s="3" t="s">
        <v>825</v>
      </c>
      <c r="O194" s="6">
        <v>17.89</v>
      </c>
      <c r="P194" s="7" t="str">
        <f t="shared" ref="P194:P219" si="3">TEXT(F194,"00000000")&amp;E194</f>
        <v>24018234Q2468578F</v>
      </c>
    </row>
    <row r="195" spans="1:16" ht="15.75" customHeight="1" x14ac:dyDescent="0.25">
      <c r="A195" s="8">
        <v>64</v>
      </c>
      <c r="B195" s="8" t="s">
        <v>834</v>
      </c>
      <c r="C195" s="8" t="s">
        <v>835</v>
      </c>
      <c r="D195" s="9" t="s">
        <v>836</v>
      </c>
      <c r="E195" s="9" t="s">
        <v>837</v>
      </c>
      <c r="F195" s="4">
        <v>50006281</v>
      </c>
      <c r="G195" s="9" t="s">
        <v>359</v>
      </c>
      <c r="H195" s="8" t="s">
        <v>173</v>
      </c>
      <c r="I195" s="8" t="s">
        <v>22</v>
      </c>
      <c r="J195" s="10">
        <v>11500</v>
      </c>
      <c r="K195" s="10">
        <v>9000</v>
      </c>
      <c r="L195" s="10">
        <v>1800</v>
      </c>
      <c r="M195" s="10">
        <v>700</v>
      </c>
      <c r="N195" s="9" t="s">
        <v>838</v>
      </c>
      <c r="O195" s="11">
        <v>17.84</v>
      </c>
      <c r="P195" s="7" t="str">
        <f t="shared" si="3"/>
        <v>50006281Q5068112A</v>
      </c>
    </row>
    <row r="196" spans="1:16" ht="15.75" customHeight="1" x14ac:dyDescent="0.25">
      <c r="A196" s="2">
        <v>64</v>
      </c>
      <c r="B196" s="2" t="s">
        <v>834</v>
      </c>
      <c r="C196" s="2" t="s">
        <v>839</v>
      </c>
      <c r="D196" s="3" t="s">
        <v>840</v>
      </c>
      <c r="E196" s="3" t="s">
        <v>841</v>
      </c>
      <c r="F196" s="4">
        <v>28010801</v>
      </c>
      <c r="G196" s="3" t="s">
        <v>265</v>
      </c>
      <c r="H196" s="2" t="s">
        <v>82</v>
      </c>
      <c r="I196" s="2" t="s">
        <v>29</v>
      </c>
      <c r="J196" s="5">
        <v>10800</v>
      </c>
      <c r="K196" s="5">
        <v>9000</v>
      </c>
      <c r="L196" s="5">
        <v>1800</v>
      </c>
      <c r="M196" s="5">
        <v>0</v>
      </c>
      <c r="N196" s="3" t="s">
        <v>838</v>
      </c>
      <c r="O196" s="6">
        <v>17.84</v>
      </c>
      <c r="P196" s="7" t="str">
        <f t="shared" si="3"/>
        <v>28010801Q7868103H</v>
      </c>
    </row>
    <row r="197" spans="1:16" ht="15.75" customHeight="1" x14ac:dyDescent="0.25">
      <c r="A197" s="8">
        <v>64</v>
      </c>
      <c r="B197" s="8" t="s">
        <v>834</v>
      </c>
      <c r="C197" s="8" t="s">
        <v>842</v>
      </c>
      <c r="D197" s="9" t="s">
        <v>843</v>
      </c>
      <c r="E197" s="9" t="s">
        <v>32</v>
      </c>
      <c r="F197" s="4">
        <v>38012009</v>
      </c>
      <c r="G197" s="9" t="s">
        <v>844</v>
      </c>
      <c r="H197" s="8" t="s">
        <v>34</v>
      </c>
      <c r="I197" s="8" t="s">
        <v>29</v>
      </c>
      <c r="J197" s="10">
        <v>10800</v>
      </c>
      <c r="K197" s="10">
        <v>9000</v>
      </c>
      <c r="L197" s="10">
        <v>1800</v>
      </c>
      <c r="M197" s="10">
        <v>0</v>
      </c>
      <c r="N197" s="9" t="s">
        <v>838</v>
      </c>
      <c r="O197" s="11">
        <v>17.84</v>
      </c>
      <c r="P197" s="7" t="str">
        <f t="shared" si="3"/>
        <v>38012009S3511001D</v>
      </c>
    </row>
    <row r="198" spans="1:16" ht="15.75" customHeight="1" x14ac:dyDescent="0.25">
      <c r="A198" s="2">
        <v>64</v>
      </c>
      <c r="B198" s="2" t="s">
        <v>834</v>
      </c>
      <c r="C198" s="2" t="s">
        <v>845</v>
      </c>
      <c r="D198" s="3" t="s">
        <v>846</v>
      </c>
      <c r="E198" s="3" t="s">
        <v>847</v>
      </c>
      <c r="F198" s="4">
        <v>30011016</v>
      </c>
      <c r="G198" s="3" t="s">
        <v>543</v>
      </c>
      <c r="H198" s="2" t="s">
        <v>21</v>
      </c>
      <c r="I198" s="2" t="s">
        <v>29</v>
      </c>
      <c r="J198" s="5">
        <v>10800</v>
      </c>
      <c r="K198" s="5">
        <v>9000</v>
      </c>
      <c r="L198" s="5">
        <v>1800</v>
      </c>
      <c r="M198" s="5">
        <v>0</v>
      </c>
      <c r="N198" s="3" t="s">
        <v>838</v>
      </c>
      <c r="O198" s="6">
        <v>17.84</v>
      </c>
      <c r="P198" s="7" t="str">
        <f t="shared" si="3"/>
        <v>30011016Q3068190B</v>
      </c>
    </row>
    <row r="199" spans="1:16" ht="15.75" customHeight="1" x14ac:dyDescent="0.25">
      <c r="A199" s="8">
        <v>65</v>
      </c>
      <c r="B199" s="8" t="s">
        <v>848</v>
      </c>
      <c r="C199" s="8" t="s">
        <v>849</v>
      </c>
      <c r="D199" s="9" t="s">
        <v>850</v>
      </c>
      <c r="E199" s="9" t="s">
        <v>851</v>
      </c>
      <c r="F199" s="4">
        <v>51000262</v>
      </c>
      <c r="G199" s="9" t="s">
        <v>485</v>
      </c>
      <c r="H199" s="8" t="s">
        <v>486</v>
      </c>
      <c r="I199" s="8" t="s">
        <v>22</v>
      </c>
      <c r="J199" s="10">
        <v>11500</v>
      </c>
      <c r="K199" s="10">
        <v>9000</v>
      </c>
      <c r="L199" s="10">
        <v>1800</v>
      </c>
      <c r="M199" s="10">
        <v>700</v>
      </c>
      <c r="N199" s="9" t="s">
        <v>852</v>
      </c>
      <c r="O199" s="11">
        <v>17.82</v>
      </c>
      <c r="P199" s="7" t="str">
        <f t="shared" si="3"/>
        <v>51000262Q1168032I</v>
      </c>
    </row>
    <row r="200" spans="1:16" ht="15.75" customHeight="1" x14ac:dyDescent="0.25">
      <c r="A200" s="2">
        <v>65</v>
      </c>
      <c r="B200" s="2" t="s">
        <v>848</v>
      </c>
      <c r="C200" s="2" t="s">
        <v>853</v>
      </c>
      <c r="D200" s="3" t="s">
        <v>854</v>
      </c>
      <c r="E200" s="3" t="s">
        <v>56</v>
      </c>
      <c r="F200" s="4">
        <v>21600726</v>
      </c>
      <c r="G200" s="3" t="s">
        <v>855</v>
      </c>
      <c r="H200" s="2" t="s">
        <v>58</v>
      </c>
      <c r="I200" s="2" t="s">
        <v>29</v>
      </c>
      <c r="J200" s="5">
        <v>10800</v>
      </c>
      <c r="K200" s="5">
        <v>9000</v>
      </c>
      <c r="L200" s="5">
        <v>1800</v>
      </c>
      <c r="M200" s="5">
        <v>0</v>
      </c>
      <c r="N200" s="3" t="s">
        <v>852</v>
      </c>
      <c r="O200" s="6">
        <v>17.82</v>
      </c>
      <c r="P200" s="7" t="str">
        <f t="shared" si="3"/>
        <v>21600726S4111001F</v>
      </c>
    </row>
    <row r="201" spans="1:16" ht="15.75" customHeight="1" x14ac:dyDescent="0.25">
      <c r="A201" s="8">
        <v>66</v>
      </c>
      <c r="B201" s="8" t="s">
        <v>856</v>
      </c>
      <c r="C201" s="8" t="s">
        <v>857</v>
      </c>
      <c r="D201" s="9" t="s">
        <v>858</v>
      </c>
      <c r="E201" s="9" t="s">
        <v>859</v>
      </c>
      <c r="F201" s="4">
        <v>30004772</v>
      </c>
      <c r="G201" s="9" t="s">
        <v>571</v>
      </c>
      <c r="H201" s="8" t="s">
        <v>21</v>
      </c>
      <c r="I201" s="8" t="s">
        <v>22</v>
      </c>
      <c r="J201" s="10">
        <v>11500</v>
      </c>
      <c r="K201" s="10">
        <v>9000</v>
      </c>
      <c r="L201" s="10">
        <v>1800</v>
      </c>
      <c r="M201" s="10">
        <v>700</v>
      </c>
      <c r="N201" s="9" t="s">
        <v>860</v>
      </c>
      <c r="O201" s="11">
        <v>17.82</v>
      </c>
      <c r="P201" s="7" t="str">
        <f t="shared" si="3"/>
        <v>30004772Q3068493J</v>
      </c>
    </row>
    <row r="202" spans="1:16" ht="15.75" customHeight="1" x14ac:dyDescent="0.25">
      <c r="A202" s="2">
        <v>66</v>
      </c>
      <c r="B202" s="2" t="s">
        <v>856</v>
      </c>
      <c r="C202" s="2" t="s">
        <v>861</v>
      </c>
      <c r="D202" s="3" t="s">
        <v>862</v>
      </c>
      <c r="E202" s="3" t="s">
        <v>32</v>
      </c>
      <c r="F202" s="4">
        <v>35000239</v>
      </c>
      <c r="G202" s="3" t="s">
        <v>390</v>
      </c>
      <c r="H202" s="2" t="s">
        <v>34</v>
      </c>
      <c r="I202" s="2" t="s">
        <v>29</v>
      </c>
      <c r="J202" s="5">
        <v>10800</v>
      </c>
      <c r="K202" s="5">
        <v>9000</v>
      </c>
      <c r="L202" s="5">
        <v>1800</v>
      </c>
      <c r="M202" s="5">
        <v>0</v>
      </c>
      <c r="N202" s="3" t="s">
        <v>860</v>
      </c>
      <c r="O202" s="6">
        <v>17.82</v>
      </c>
      <c r="P202" s="7" t="str">
        <f t="shared" si="3"/>
        <v>35000239S3511001D</v>
      </c>
    </row>
    <row r="203" spans="1:16" ht="15.75" customHeight="1" x14ac:dyDescent="0.25">
      <c r="A203" s="8">
        <v>67</v>
      </c>
      <c r="B203" s="8" t="s">
        <v>863</v>
      </c>
      <c r="C203" s="8" t="s">
        <v>864</v>
      </c>
      <c r="D203" s="9" t="s">
        <v>865</v>
      </c>
      <c r="E203" s="9" t="s">
        <v>866</v>
      </c>
      <c r="F203" s="4">
        <v>28025087</v>
      </c>
      <c r="G203" s="9" t="s">
        <v>867</v>
      </c>
      <c r="H203" s="8" t="s">
        <v>82</v>
      </c>
      <c r="I203" s="8" t="s">
        <v>22</v>
      </c>
      <c r="J203" s="10">
        <v>11500</v>
      </c>
      <c r="K203" s="10">
        <v>9000</v>
      </c>
      <c r="L203" s="10">
        <v>1800</v>
      </c>
      <c r="M203" s="10">
        <v>700</v>
      </c>
      <c r="N203" s="9" t="s">
        <v>868</v>
      </c>
      <c r="O203" s="11">
        <v>17.559999999999999</v>
      </c>
      <c r="P203" s="7" t="str">
        <f t="shared" si="3"/>
        <v>28025087Q2868760F</v>
      </c>
    </row>
    <row r="204" spans="1:16" ht="15.75" customHeight="1" x14ac:dyDescent="0.25">
      <c r="A204" s="2">
        <v>67</v>
      </c>
      <c r="B204" s="2" t="s">
        <v>863</v>
      </c>
      <c r="C204" s="2" t="s">
        <v>869</v>
      </c>
      <c r="D204" s="3" t="s">
        <v>870</v>
      </c>
      <c r="E204" s="3" t="s">
        <v>32</v>
      </c>
      <c r="F204" s="4">
        <v>35001049</v>
      </c>
      <c r="G204" s="3" t="s">
        <v>871</v>
      </c>
      <c r="H204" s="2" t="s">
        <v>34</v>
      </c>
      <c r="I204" s="2" t="s">
        <v>29</v>
      </c>
      <c r="J204" s="5">
        <v>10800</v>
      </c>
      <c r="K204" s="5">
        <v>9000</v>
      </c>
      <c r="L204" s="5">
        <v>1800</v>
      </c>
      <c r="M204" s="5">
        <v>0</v>
      </c>
      <c r="N204" s="3" t="s">
        <v>868</v>
      </c>
      <c r="O204" s="6">
        <v>17.559999999999999</v>
      </c>
      <c r="P204" s="7" t="str">
        <f t="shared" si="3"/>
        <v>35001049S3511001D</v>
      </c>
    </row>
    <row r="205" spans="1:16" ht="15.75" customHeight="1" x14ac:dyDescent="0.25">
      <c r="A205" s="8">
        <v>67</v>
      </c>
      <c r="B205" s="8" t="s">
        <v>863</v>
      </c>
      <c r="C205" s="8" t="s">
        <v>872</v>
      </c>
      <c r="D205" s="9" t="s">
        <v>873</v>
      </c>
      <c r="E205" s="9" t="s">
        <v>874</v>
      </c>
      <c r="F205" s="4">
        <v>47001158</v>
      </c>
      <c r="G205" s="9" t="s">
        <v>875</v>
      </c>
      <c r="H205" s="8" t="s">
        <v>52</v>
      </c>
      <c r="I205" s="8" t="s">
        <v>29</v>
      </c>
      <c r="J205" s="10">
        <v>10800</v>
      </c>
      <c r="K205" s="10">
        <v>9000</v>
      </c>
      <c r="L205" s="10">
        <v>1800</v>
      </c>
      <c r="M205" s="10">
        <v>0</v>
      </c>
      <c r="N205" s="9" t="s">
        <v>868</v>
      </c>
      <c r="O205" s="11">
        <v>17.559999999999999</v>
      </c>
      <c r="P205" s="7" t="str">
        <f t="shared" si="3"/>
        <v>47001158Q4768015B</v>
      </c>
    </row>
    <row r="206" spans="1:16" ht="15.75" customHeight="1" x14ac:dyDescent="0.25">
      <c r="A206" s="2">
        <v>67</v>
      </c>
      <c r="B206" s="2" t="s">
        <v>863</v>
      </c>
      <c r="C206" s="2" t="s">
        <v>876</v>
      </c>
      <c r="D206" s="3" t="s">
        <v>877</v>
      </c>
      <c r="E206" s="3" t="s">
        <v>878</v>
      </c>
      <c r="F206" s="4">
        <v>15004988</v>
      </c>
      <c r="G206" s="3" t="s">
        <v>786</v>
      </c>
      <c r="H206" s="2" t="s">
        <v>230</v>
      </c>
      <c r="I206" s="2" t="s">
        <v>29</v>
      </c>
      <c r="J206" s="5">
        <v>10800</v>
      </c>
      <c r="K206" s="5">
        <v>9000</v>
      </c>
      <c r="L206" s="5">
        <v>1800</v>
      </c>
      <c r="M206" s="5">
        <v>0</v>
      </c>
      <c r="N206" s="3" t="s">
        <v>868</v>
      </c>
      <c r="O206" s="6">
        <v>17.559999999999999</v>
      </c>
      <c r="P206" s="7" t="str">
        <f t="shared" si="3"/>
        <v>15004988Q6555614D</v>
      </c>
    </row>
    <row r="207" spans="1:16" ht="15.75" customHeight="1" x14ac:dyDescent="0.25">
      <c r="A207" s="8">
        <v>68</v>
      </c>
      <c r="B207" s="8" t="s">
        <v>879</v>
      </c>
      <c r="C207" s="8" t="s">
        <v>880</v>
      </c>
      <c r="D207" s="9" t="s">
        <v>881</v>
      </c>
      <c r="E207" s="9" t="s">
        <v>32</v>
      </c>
      <c r="F207" s="4">
        <v>35001301</v>
      </c>
      <c r="G207" s="9" t="s">
        <v>160</v>
      </c>
      <c r="H207" s="8" t="s">
        <v>34</v>
      </c>
      <c r="I207" s="8" t="s">
        <v>22</v>
      </c>
      <c r="J207" s="10">
        <v>9700</v>
      </c>
      <c r="K207" s="10">
        <v>9000</v>
      </c>
      <c r="L207" s="10">
        <v>0</v>
      </c>
      <c r="M207" s="10">
        <v>700</v>
      </c>
      <c r="N207" s="9" t="s">
        <v>882</v>
      </c>
      <c r="O207" s="11">
        <v>17.48</v>
      </c>
      <c r="P207" s="7" t="str">
        <f t="shared" si="3"/>
        <v>35001301S3511001D</v>
      </c>
    </row>
    <row r="208" spans="1:16" ht="15.75" customHeight="1" x14ac:dyDescent="0.25">
      <c r="A208" s="2">
        <v>68</v>
      </c>
      <c r="B208" s="2" t="s">
        <v>879</v>
      </c>
      <c r="C208" s="2" t="s">
        <v>883</v>
      </c>
      <c r="D208" s="3" t="s">
        <v>884</v>
      </c>
      <c r="E208" s="3" t="s">
        <v>885</v>
      </c>
      <c r="F208" s="4">
        <v>30004267</v>
      </c>
      <c r="G208" s="3" t="s">
        <v>543</v>
      </c>
      <c r="H208" s="2" t="s">
        <v>21</v>
      </c>
      <c r="I208" s="2" t="s">
        <v>29</v>
      </c>
      <c r="J208" s="5">
        <v>9000</v>
      </c>
      <c r="K208" s="5">
        <v>9000</v>
      </c>
      <c r="L208" s="5">
        <v>0</v>
      </c>
      <c r="M208" s="5">
        <v>0</v>
      </c>
      <c r="N208" s="3" t="s">
        <v>882</v>
      </c>
      <c r="O208" s="6">
        <v>17.48</v>
      </c>
      <c r="P208" s="7" t="str">
        <f t="shared" si="3"/>
        <v>30004267Q3068061E</v>
      </c>
    </row>
    <row r="209" spans="1:16" ht="15.75" customHeight="1" x14ac:dyDescent="0.25">
      <c r="A209" s="8">
        <v>68</v>
      </c>
      <c r="B209" s="8" t="s">
        <v>879</v>
      </c>
      <c r="C209" s="8" t="s">
        <v>886</v>
      </c>
      <c r="D209" s="9" t="s">
        <v>887</v>
      </c>
      <c r="E209" s="9" t="s">
        <v>888</v>
      </c>
      <c r="F209" s="4">
        <v>36006407</v>
      </c>
      <c r="G209" s="9" t="s">
        <v>576</v>
      </c>
      <c r="H209" s="8" t="s">
        <v>230</v>
      </c>
      <c r="I209" s="8" t="s">
        <v>29</v>
      </c>
      <c r="J209" s="10">
        <v>9000</v>
      </c>
      <c r="K209" s="10">
        <v>9000</v>
      </c>
      <c r="L209" s="10">
        <v>0</v>
      </c>
      <c r="M209" s="10">
        <v>0</v>
      </c>
      <c r="N209" s="9" t="s">
        <v>882</v>
      </c>
      <c r="O209" s="11">
        <v>17.48</v>
      </c>
      <c r="P209" s="7" t="str">
        <f t="shared" si="3"/>
        <v>36006407Q8655161A</v>
      </c>
    </row>
    <row r="210" spans="1:16" ht="15.75" customHeight="1" x14ac:dyDescent="0.25">
      <c r="A210" s="2">
        <v>69</v>
      </c>
      <c r="B210" s="2" t="s">
        <v>889</v>
      </c>
      <c r="C210" s="2" t="s">
        <v>890</v>
      </c>
      <c r="D210" s="3" t="s">
        <v>891</v>
      </c>
      <c r="E210" s="3" t="s">
        <v>142</v>
      </c>
      <c r="F210" s="4">
        <v>48007481</v>
      </c>
      <c r="G210" s="3" t="s">
        <v>892</v>
      </c>
      <c r="H210" s="2" t="s">
        <v>144</v>
      </c>
      <c r="I210" s="2" t="s">
        <v>22</v>
      </c>
      <c r="J210" s="5">
        <v>9700</v>
      </c>
      <c r="K210" s="5">
        <v>9000</v>
      </c>
      <c r="L210" s="5">
        <v>0</v>
      </c>
      <c r="M210" s="5">
        <v>700</v>
      </c>
      <c r="N210" s="3" t="s">
        <v>893</v>
      </c>
      <c r="O210" s="6">
        <v>17.23</v>
      </c>
      <c r="P210" s="7" t="str">
        <f t="shared" si="3"/>
        <v>48007481S4833001C</v>
      </c>
    </row>
    <row r="211" spans="1:16" ht="15.75" customHeight="1" x14ac:dyDescent="0.25">
      <c r="A211" s="8">
        <v>69</v>
      </c>
      <c r="B211" s="8" t="s">
        <v>889</v>
      </c>
      <c r="C211" s="8" t="s">
        <v>894</v>
      </c>
      <c r="D211" s="9" t="s">
        <v>895</v>
      </c>
      <c r="E211" s="9" t="s">
        <v>896</v>
      </c>
      <c r="F211" s="4">
        <v>43003653</v>
      </c>
      <c r="G211" s="9" t="s">
        <v>897</v>
      </c>
      <c r="H211" s="8" t="s">
        <v>28</v>
      </c>
      <c r="I211" s="8" t="s">
        <v>29</v>
      </c>
      <c r="J211" s="10">
        <v>9000</v>
      </c>
      <c r="K211" s="10">
        <v>9000</v>
      </c>
      <c r="L211" s="10">
        <v>0</v>
      </c>
      <c r="M211" s="10">
        <v>0</v>
      </c>
      <c r="N211" s="9" t="s">
        <v>893</v>
      </c>
      <c r="O211" s="11">
        <v>17.23</v>
      </c>
      <c r="P211" s="7" t="str">
        <f t="shared" si="3"/>
        <v>43003653Q9355017F</v>
      </c>
    </row>
    <row r="212" spans="1:16" ht="15.75" customHeight="1" x14ac:dyDescent="0.25">
      <c r="A212" s="2">
        <v>69</v>
      </c>
      <c r="B212" s="2" t="s">
        <v>889</v>
      </c>
      <c r="C212" s="2" t="s">
        <v>898</v>
      </c>
      <c r="D212" s="3" t="s">
        <v>899</v>
      </c>
      <c r="E212" s="3" t="s">
        <v>900</v>
      </c>
      <c r="F212" s="4">
        <v>24022195</v>
      </c>
      <c r="G212" s="3" t="s">
        <v>566</v>
      </c>
      <c r="H212" s="2" t="s">
        <v>52</v>
      </c>
      <c r="I212" s="2" t="s">
        <v>29</v>
      </c>
      <c r="J212" s="5">
        <v>9000</v>
      </c>
      <c r="K212" s="5">
        <v>9000</v>
      </c>
      <c r="L212" s="5">
        <v>0</v>
      </c>
      <c r="M212" s="5">
        <v>0</v>
      </c>
      <c r="N212" s="3" t="s">
        <v>893</v>
      </c>
      <c r="O212" s="6">
        <v>17.23</v>
      </c>
      <c r="P212" s="7" t="str">
        <f t="shared" si="3"/>
        <v>24022195Q2400577I</v>
      </c>
    </row>
    <row r="213" spans="1:16" ht="15.75" customHeight="1" x14ac:dyDescent="0.25">
      <c r="A213" s="8">
        <v>69</v>
      </c>
      <c r="B213" s="8" t="s">
        <v>889</v>
      </c>
      <c r="C213" s="8" t="s">
        <v>901</v>
      </c>
      <c r="D213" s="9" t="s">
        <v>902</v>
      </c>
      <c r="E213" s="9" t="s">
        <v>903</v>
      </c>
      <c r="F213" s="4">
        <v>6005111</v>
      </c>
      <c r="G213" s="9" t="s">
        <v>904</v>
      </c>
      <c r="H213" s="8" t="s">
        <v>87</v>
      </c>
      <c r="I213" s="8" t="s">
        <v>29</v>
      </c>
      <c r="J213" s="10">
        <v>9000</v>
      </c>
      <c r="K213" s="10">
        <v>9000</v>
      </c>
      <c r="L213" s="10">
        <v>0</v>
      </c>
      <c r="M213" s="10">
        <v>0</v>
      </c>
      <c r="N213" s="9" t="s">
        <v>893</v>
      </c>
      <c r="O213" s="11">
        <v>17.23</v>
      </c>
      <c r="P213" s="7" t="str">
        <f t="shared" si="3"/>
        <v>06005111S0600123D</v>
      </c>
    </row>
    <row r="214" spans="1:16" ht="15.75" customHeight="1" x14ac:dyDescent="0.25">
      <c r="A214" s="2">
        <v>70</v>
      </c>
      <c r="B214" s="2" t="s">
        <v>905</v>
      </c>
      <c r="C214" s="2" t="s">
        <v>906</v>
      </c>
      <c r="D214" s="3" t="s">
        <v>907</v>
      </c>
      <c r="E214" s="3" t="s">
        <v>908</v>
      </c>
      <c r="F214" s="4">
        <v>28030964</v>
      </c>
      <c r="G214" s="3" t="s">
        <v>265</v>
      </c>
      <c r="H214" s="2" t="s">
        <v>82</v>
      </c>
      <c r="I214" s="2" t="s">
        <v>22</v>
      </c>
      <c r="J214" s="5">
        <v>9700</v>
      </c>
      <c r="K214" s="5">
        <v>9000</v>
      </c>
      <c r="L214" s="5">
        <v>0</v>
      </c>
      <c r="M214" s="5">
        <v>700</v>
      </c>
      <c r="N214" s="3" t="s">
        <v>909</v>
      </c>
      <c r="O214" s="6">
        <v>17.190000000000001</v>
      </c>
      <c r="P214" s="7" t="str">
        <f t="shared" si="3"/>
        <v>28030964Q2868525C</v>
      </c>
    </row>
    <row r="215" spans="1:16" ht="15.75" customHeight="1" x14ac:dyDescent="0.25">
      <c r="A215" s="8">
        <v>70</v>
      </c>
      <c r="B215" s="8" t="s">
        <v>905</v>
      </c>
      <c r="C215" s="8" t="s">
        <v>910</v>
      </c>
      <c r="D215" s="9" t="s">
        <v>911</v>
      </c>
      <c r="E215" s="9" t="s">
        <v>912</v>
      </c>
      <c r="F215" s="4">
        <v>46013050</v>
      </c>
      <c r="G215" s="9" t="s">
        <v>696</v>
      </c>
      <c r="H215" s="8" t="s">
        <v>40</v>
      </c>
      <c r="I215" s="8" t="s">
        <v>29</v>
      </c>
      <c r="J215" s="10">
        <v>9000</v>
      </c>
      <c r="K215" s="10">
        <v>9000</v>
      </c>
      <c r="L215" s="10">
        <v>0</v>
      </c>
      <c r="M215" s="10">
        <v>0</v>
      </c>
      <c r="N215" s="9" t="s">
        <v>909</v>
      </c>
      <c r="O215" s="11">
        <v>17.190000000000001</v>
      </c>
      <c r="P215" s="7" t="str">
        <f t="shared" si="3"/>
        <v>46013050Q9655721J</v>
      </c>
    </row>
    <row r="216" spans="1:16" ht="15.75" customHeight="1" x14ac:dyDescent="0.25">
      <c r="A216" s="2">
        <v>71</v>
      </c>
      <c r="B216" s="2" t="s">
        <v>913</v>
      </c>
      <c r="C216" s="2" t="s">
        <v>914</v>
      </c>
      <c r="D216" s="3" t="s">
        <v>915</v>
      </c>
      <c r="E216" s="3" t="s">
        <v>916</v>
      </c>
      <c r="F216" s="4">
        <v>36019566</v>
      </c>
      <c r="G216" s="3" t="s">
        <v>917</v>
      </c>
      <c r="H216" s="2" t="s">
        <v>230</v>
      </c>
      <c r="I216" s="2" t="s">
        <v>22</v>
      </c>
      <c r="J216" s="5">
        <v>9700</v>
      </c>
      <c r="K216" s="5">
        <v>9000</v>
      </c>
      <c r="L216" s="5">
        <v>0</v>
      </c>
      <c r="M216" s="5">
        <v>700</v>
      </c>
      <c r="N216" s="3" t="s">
        <v>918</v>
      </c>
      <c r="O216" s="6">
        <v>17.149999999999999</v>
      </c>
      <c r="P216" s="7" t="str">
        <f t="shared" si="3"/>
        <v>36019566Q8655593E</v>
      </c>
    </row>
    <row r="217" spans="1:16" ht="15.75" customHeight="1" x14ac:dyDescent="0.25">
      <c r="A217" s="8">
        <v>71</v>
      </c>
      <c r="B217" s="8" t="s">
        <v>913</v>
      </c>
      <c r="C217" s="8" t="s">
        <v>919</v>
      </c>
      <c r="D217" s="9" t="s">
        <v>920</v>
      </c>
      <c r="E217" s="9" t="s">
        <v>56</v>
      </c>
      <c r="F217" s="4">
        <v>14007659</v>
      </c>
      <c r="G217" s="9" t="s">
        <v>921</v>
      </c>
      <c r="H217" s="8" t="s">
        <v>58</v>
      </c>
      <c r="I217" s="8" t="s">
        <v>29</v>
      </c>
      <c r="J217" s="10">
        <v>9000</v>
      </c>
      <c r="K217" s="10">
        <v>9000</v>
      </c>
      <c r="L217" s="10">
        <v>0</v>
      </c>
      <c r="M217" s="10">
        <v>0</v>
      </c>
      <c r="N217" s="9" t="s">
        <v>918</v>
      </c>
      <c r="O217" s="11">
        <v>17.149999999999999</v>
      </c>
      <c r="P217" s="7" t="str">
        <f t="shared" si="3"/>
        <v>14007659S4111001F</v>
      </c>
    </row>
    <row r="218" spans="1:16" ht="15.75" customHeight="1" x14ac:dyDescent="0.25">
      <c r="A218" s="2">
        <v>71</v>
      </c>
      <c r="B218" s="2" t="s">
        <v>913</v>
      </c>
      <c r="C218" s="2" t="s">
        <v>922</v>
      </c>
      <c r="D218" s="3" t="s">
        <v>923</v>
      </c>
      <c r="E218" s="3" t="s">
        <v>924</v>
      </c>
      <c r="F218" s="4">
        <v>22002491</v>
      </c>
      <c r="G218" s="3" t="s">
        <v>548</v>
      </c>
      <c r="H218" s="2" t="s">
        <v>173</v>
      </c>
      <c r="I218" s="2" t="s">
        <v>29</v>
      </c>
      <c r="J218" s="5">
        <v>9000</v>
      </c>
      <c r="K218" s="5">
        <v>9000</v>
      </c>
      <c r="L218" s="5">
        <v>0</v>
      </c>
      <c r="M218" s="5">
        <v>0</v>
      </c>
      <c r="N218" s="3" t="s">
        <v>918</v>
      </c>
      <c r="O218" s="6">
        <v>17.149999999999999</v>
      </c>
      <c r="P218" s="7" t="str">
        <f t="shared" si="3"/>
        <v>22002491S2200012I</v>
      </c>
    </row>
    <row r="219" spans="1:16" ht="15.75" customHeight="1" x14ac:dyDescent="0.25">
      <c r="A219" s="8">
        <v>71</v>
      </c>
      <c r="B219" s="8" t="s">
        <v>913</v>
      </c>
      <c r="C219" s="8" t="s">
        <v>925</v>
      </c>
      <c r="D219" s="9" t="s">
        <v>926</v>
      </c>
      <c r="E219" s="9" t="s">
        <v>142</v>
      </c>
      <c r="F219" s="4">
        <v>20002323</v>
      </c>
      <c r="G219" s="9" t="s">
        <v>927</v>
      </c>
      <c r="H219" s="8" t="s">
        <v>144</v>
      </c>
      <c r="I219" s="8" t="s">
        <v>29</v>
      </c>
      <c r="J219" s="10">
        <v>9000</v>
      </c>
      <c r="K219" s="10">
        <v>9000</v>
      </c>
      <c r="L219" s="10">
        <v>0</v>
      </c>
      <c r="M219" s="10">
        <v>0</v>
      </c>
      <c r="N219" s="9" t="s">
        <v>918</v>
      </c>
      <c r="O219" s="11">
        <v>17.149999999999999</v>
      </c>
      <c r="P219" s="7" t="str">
        <f t="shared" si="3"/>
        <v>20002323S4833001C</v>
      </c>
    </row>
    <row r="220" spans="1:16" ht="24" customHeight="1" x14ac:dyDescent="0.25">
      <c r="A220" s="73" t="s">
        <v>928</v>
      </c>
      <c r="B220" s="73"/>
      <c r="C220" s="73"/>
      <c r="D220" s="73"/>
      <c r="E220" s="73"/>
      <c r="F220" s="73"/>
      <c r="G220" s="73"/>
      <c r="H220" s="73"/>
      <c r="I220" s="73"/>
      <c r="J220" s="73"/>
      <c r="K220" s="73"/>
      <c r="L220" s="73"/>
      <c r="M220" s="73"/>
      <c r="N220" s="73"/>
      <c r="O220" s="73"/>
      <c r="P220" s="73"/>
    </row>
    <row r="221" spans="1:16" ht="19.5" customHeight="1" x14ac:dyDescent="0.25">
      <c r="A221" s="74" t="s">
        <v>929</v>
      </c>
      <c r="B221" s="74"/>
      <c r="C221" s="74"/>
      <c r="D221" s="74"/>
      <c r="E221" s="74"/>
      <c r="F221" s="74"/>
      <c r="G221" s="74"/>
      <c r="H221" s="74"/>
      <c r="I221" s="74"/>
      <c r="J221" s="13">
        <f>SUM(J2:J220)</f>
        <v>2233100</v>
      </c>
    </row>
  </sheetData>
  <sheetProtection algorithmName="SHA-512" hashValue="XK03MNJN+c8fOEKP8gXRds83QJzpO9A7MsmmO1o8KeAhJw5OIJGAe6qsylVaUWO1dCvV5LjAK0qePErlz3Z7iw==" saltValue="RPBBiADnwMQZrQV5+rCe/g==" spinCount="100000" sheet="1" objects="1" scenarios="1" selectLockedCells="1" selectUnlockedCells="1"/>
  <mergeCells count="2">
    <mergeCell ref="A220:P220"/>
    <mergeCell ref="A221:I221"/>
  </mergeCells>
  <dataValidations count="1">
    <dataValidation type="textLength" operator="equal" showErrorMessage="1" errorTitle="Formato incorrecto" error="El Código MECD debe tener exactamente 8 dígitos numéricos (p.ej. 30003456)." sqref="F2:F219" xr:uid="{00000000-0002-0000-0000-000000000000}">
      <formula1>8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58"/>
  <sheetViews>
    <sheetView showGridLines="0"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baseColWidth="10" defaultColWidth="8.7109375" defaultRowHeight="15" x14ac:dyDescent="0.25"/>
  <cols>
    <col min="1" max="1" width="3" style="39" customWidth="1"/>
    <col min="2" max="2" width="105" style="39" customWidth="1"/>
    <col min="3" max="16384" width="8.7109375" style="39"/>
  </cols>
  <sheetData>
    <row r="1" spans="1:2" ht="31.5" customHeight="1" x14ac:dyDescent="0.25">
      <c r="A1" s="72" t="s">
        <v>1041</v>
      </c>
      <c r="B1" s="72"/>
    </row>
    <row r="3" spans="1:2" ht="21.75" customHeight="1" x14ac:dyDescent="0.25">
      <c r="B3" s="40" t="s">
        <v>1042</v>
      </c>
    </row>
    <row r="4" spans="1:2" ht="44.25" customHeight="1" x14ac:dyDescent="0.25">
      <c r="B4" s="41" t="s">
        <v>1101</v>
      </c>
    </row>
    <row r="5" spans="1:2" ht="15.75" customHeight="1" x14ac:dyDescent="0.25">
      <c r="B5" s="42"/>
    </row>
    <row r="6" spans="1:2" ht="21.75" customHeight="1" x14ac:dyDescent="0.25">
      <c r="B6" s="43" t="s">
        <v>1043</v>
      </c>
    </row>
    <row r="7" spans="1:2" ht="38.25" x14ac:dyDescent="0.25">
      <c r="B7" s="41" t="s">
        <v>1102</v>
      </c>
    </row>
    <row r="8" spans="1:2" ht="25.5" x14ac:dyDescent="0.25">
      <c r="B8" s="41" t="s">
        <v>1103</v>
      </c>
    </row>
    <row r="9" spans="1:2" ht="15.75" customHeight="1" x14ac:dyDescent="0.25">
      <c r="B9" s="42"/>
    </row>
    <row r="10" spans="1:2" ht="21.75" customHeight="1" x14ac:dyDescent="0.25">
      <c r="B10" s="43" t="s">
        <v>1044</v>
      </c>
    </row>
    <row r="11" spans="1:2" x14ac:dyDescent="0.25">
      <c r="B11" s="41" t="s">
        <v>1045</v>
      </c>
    </row>
    <row r="12" spans="1:2" ht="25.5" x14ac:dyDescent="0.25">
      <c r="B12" s="41" t="s">
        <v>1104</v>
      </c>
    </row>
    <row r="13" spans="1:2" ht="25.5" x14ac:dyDescent="0.25">
      <c r="B13" s="41" t="s">
        <v>1105</v>
      </c>
    </row>
    <row r="14" spans="1:2" ht="38.25" x14ac:dyDescent="0.25">
      <c r="B14" s="41" t="s">
        <v>1106</v>
      </c>
    </row>
    <row r="15" spans="1:2" ht="51" x14ac:dyDescent="0.25">
      <c r="B15" s="41" t="s">
        <v>1107</v>
      </c>
    </row>
    <row r="16" spans="1:2" ht="15.75" customHeight="1" x14ac:dyDescent="0.25">
      <c r="B16" s="41"/>
    </row>
    <row r="17" spans="2:2" ht="25.5" x14ac:dyDescent="0.25">
      <c r="B17" s="44" t="s">
        <v>1108</v>
      </c>
    </row>
    <row r="18" spans="2:2" ht="25.5" x14ac:dyDescent="0.25">
      <c r="B18" s="44" t="s">
        <v>1046</v>
      </c>
    </row>
    <row r="19" spans="2:2" ht="15.75" customHeight="1" x14ac:dyDescent="0.25">
      <c r="B19" s="42"/>
    </row>
    <row r="20" spans="2:2" ht="21.75" customHeight="1" x14ac:dyDescent="0.25">
      <c r="B20" s="43" t="s">
        <v>1047</v>
      </c>
    </row>
    <row r="21" spans="2:2" ht="25.5" x14ac:dyDescent="0.25">
      <c r="B21" s="41" t="s">
        <v>1048</v>
      </c>
    </row>
    <row r="22" spans="2:2" ht="15.75" customHeight="1" x14ac:dyDescent="0.25">
      <c r="B22" s="42"/>
    </row>
    <row r="23" spans="2:2" ht="42" customHeight="1" x14ac:dyDescent="0.25">
      <c r="B23" s="43" t="s">
        <v>1049</v>
      </c>
    </row>
    <row r="24" spans="2:2" ht="26.25" x14ac:dyDescent="0.25">
      <c r="B24" s="45" t="s">
        <v>1109</v>
      </c>
    </row>
    <row r="25" spans="2:2" ht="26.25" x14ac:dyDescent="0.25">
      <c r="B25" s="45" t="s">
        <v>1050</v>
      </c>
    </row>
    <row r="26" spans="2:2" ht="26.25" x14ac:dyDescent="0.25">
      <c r="B26" s="45" t="s">
        <v>1051</v>
      </c>
    </row>
    <row r="27" spans="2:2" ht="26.25" x14ac:dyDescent="0.25">
      <c r="B27" s="45" t="s">
        <v>1052</v>
      </c>
    </row>
    <row r="28" spans="2:2" ht="26.25" x14ac:dyDescent="0.25">
      <c r="B28" s="45" t="s">
        <v>1053</v>
      </c>
    </row>
    <row r="29" spans="2:2" ht="26.25" x14ac:dyDescent="0.25">
      <c r="B29" s="46" t="s">
        <v>1110</v>
      </c>
    </row>
    <row r="30" spans="2:2" ht="26.25" x14ac:dyDescent="0.25">
      <c r="B30" s="46" t="s">
        <v>1054</v>
      </c>
    </row>
    <row r="32" spans="2:2" ht="15.75" customHeight="1" x14ac:dyDescent="0.25"/>
    <row r="33" spans="2:2" ht="21.75" customHeight="1" x14ac:dyDescent="0.25">
      <c r="B33" s="43" t="s">
        <v>1055</v>
      </c>
    </row>
    <row r="34" spans="2:2" ht="25.5" x14ac:dyDescent="0.25">
      <c r="B34" s="41" t="s">
        <v>1111</v>
      </c>
    </row>
    <row r="35" spans="2:2" ht="15.75" customHeight="1" x14ac:dyDescent="0.25">
      <c r="B35" s="41" t="s">
        <v>1056</v>
      </c>
    </row>
    <row r="36" spans="2:2" ht="25.5" x14ac:dyDescent="0.25">
      <c r="B36" s="41" t="s">
        <v>1057</v>
      </c>
    </row>
    <row r="37" spans="2:2" x14ac:dyDescent="0.25">
      <c r="B37" s="41" t="s">
        <v>1112</v>
      </c>
    </row>
    <row r="38" spans="2:2" x14ac:dyDescent="0.25">
      <c r="B38" s="41" t="s">
        <v>1113</v>
      </c>
    </row>
    <row r="39" spans="2:2" ht="21.75" customHeight="1" x14ac:dyDescent="0.25">
      <c r="B39" s="42"/>
    </row>
    <row r="40" spans="2:2" ht="15.75" customHeight="1" x14ac:dyDescent="0.25">
      <c r="B40" s="43" t="s">
        <v>1058</v>
      </c>
    </row>
    <row r="41" spans="2:2" ht="25.5" x14ac:dyDescent="0.25">
      <c r="B41" s="41" t="s">
        <v>1059</v>
      </c>
    </row>
    <row r="42" spans="2:2" ht="15.75" customHeight="1" x14ac:dyDescent="0.25">
      <c r="B42" s="42"/>
    </row>
    <row r="43" spans="2:2" ht="15.75" customHeight="1" x14ac:dyDescent="0.25">
      <c r="B43" s="43" t="s">
        <v>1060</v>
      </c>
    </row>
    <row r="44" spans="2:2" x14ac:dyDescent="0.25">
      <c r="B44" s="45" t="s">
        <v>1061</v>
      </c>
    </row>
    <row r="45" spans="2:2" x14ac:dyDescent="0.25">
      <c r="B45" s="47" t="s">
        <v>1037</v>
      </c>
    </row>
    <row r="46" spans="2:2" x14ac:dyDescent="0.25">
      <c r="B46" s="48" t="s">
        <v>1114</v>
      </c>
    </row>
    <row r="47" spans="2:2" ht="15.75" customHeight="1" x14ac:dyDescent="0.25">
      <c r="B47" s="42"/>
    </row>
    <row r="48" spans="2:2" ht="15.75" customHeight="1" x14ac:dyDescent="0.25">
      <c r="B48" s="43" t="s">
        <v>1038</v>
      </c>
    </row>
    <row r="49" spans="2:2" ht="14.25" customHeight="1" x14ac:dyDescent="0.25">
      <c r="B49" s="41" t="s">
        <v>1039</v>
      </c>
    </row>
    <row r="50" spans="2:2" x14ac:dyDescent="0.25">
      <c r="B50" s="41" t="s">
        <v>1062</v>
      </c>
    </row>
    <row r="51" spans="2:2" x14ac:dyDescent="0.25">
      <c r="B51" s="41" t="s">
        <v>1040</v>
      </c>
    </row>
    <row r="52" spans="2:2" ht="14.25" customHeight="1" x14ac:dyDescent="0.25">
      <c r="B52" s="42"/>
    </row>
    <row r="53" spans="2:2" ht="14.25" customHeight="1" x14ac:dyDescent="0.25">
      <c r="B53" s="43" t="s">
        <v>1063</v>
      </c>
    </row>
    <row r="54" spans="2:2" ht="14.25" customHeight="1" x14ac:dyDescent="0.25">
      <c r="B54" s="49" t="s">
        <v>1064</v>
      </c>
    </row>
    <row r="55" spans="2:2" ht="14.25" customHeight="1" x14ac:dyDescent="0.25">
      <c r="B55" s="42"/>
    </row>
    <row r="56" spans="2:2" ht="14.25" customHeight="1" x14ac:dyDescent="0.25">
      <c r="B56" s="43" t="s">
        <v>1065</v>
      </c>
    </row>
    <row r="57" spans="2:2" ht="14.25" customHeight="1" x14ac:dyDescent="0.25">
      <c r="B57" s="49" t="s">
        <v>1066</v>
      </c>
    </row>
    <row r="58" spans="2:2" ht="14.25" customHeight="1" x14ac:dyDescent="0.25">
      <c r="B58" s="49" t="s">
        <v>1067</v>
      </c>
    </row>
  </sheetData>
  <sheetProtection algorithmName="SHA-512" hashValue="0hZ/qF3kdhMP0HjkWpxElJtctZXMxNkHFnLHnExt3+EoZuXHVMDgSn2iH63FPdmWQ7F+HZCN2RDLZr9js09U9g==" saltValue="OPupEo/tHRxU+qB0ei28gw==" spinCount="100000" sheet="1" objects="1" scenarios="1" selectLockedCells="1" selectUnlockedCells="1"/>
  <mergeCells count="1">
    <mergeCell ref="A1:B1"/>
  </mergeCells>
  <pageMargins left="0.75" right="0.75" top="1" bottom="1" header="0.511811023622047" footer="0.511811023622047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71"/>
  <sheetViews>
    <sheetView showGridLines="0" zoomScaleNormal="100" workbookViewId="0">
      <pane ySplit="7" topLeftCell="A8" activePane="bottomLeft" state="frozen"/>
      <selection pane="bottomLeft" activeCell="D67" sqref="D67:F67"/>
    </sheetView>
  </sheetViews>
  <sheetFormatPr baseColWidth="10" defaultColWidth="8.7109375" defaultRowHeight="15" x14ac:dyDescent="0.25"/>
  <cols>
    <col min="1" max="1" width="3" customWidth="1"/>
    <col min="2" max="2" width="27" customWidth="1"/>
    <col min="3" max="3" width="16" customWidth="1"/>
    <col min="4" max="7" width="14" customWidth="1"/>
    <col min="8" max="8" width="13" customWidth="1"/>
    <col min="9" max="9" width="17.85546875" bestFit="1" customWidth="1"/>
  </cols>
  <sheetData>
    <row r="1" spans="1:9" ht="36.75" customHeight="1" x14ac:dyDescent="0.25">
      <c r="A1" s="75" t="s">
        <v>1090</v>
      </c>
      <c r="B1" s="75"/>
      <c r="C1" s="75"/>
      <c r="D1" s="75"/>
      <c r="E1" s="75"/>
      <c r="F1" s="75"/>
      <c r="G1" s="75"/>
      <c r="H1" s="75"/>
      <c r="I1" s="75"/>
    </row>
    <row r="2" spans="1:9" ht="31.5" customHeight="1" x14ac:dyDescent="0.25">
      <c r="A2" s="76" t="s">
        <v>930</v>
      </c>
      <c r="B2" s="76"/>
      <c r="C2" s="76"/>
      <c r="D2" s="76"/>
      <c r="E2" s="76"/>
      <c r="F2" s="76"/>
      <c r="G2" s="76"/>
      <c r="H2" s="76"/>
      <c r="I2" s="76"/>
    </row>
    <row r="3" spans="1:9" ht="19.5" customHeight="1" x14ac:dyDescent="0.25">
      <c r="A3" s="77" t="s">
        <v>931</v>
      </c>
      <c r="B3" s="77"/>
      <c r="C3" s="77"/>
      <c r="D3" s="77"/>
      <c r="E3" s="77"/>
      <c r="F3" s="77"/>
      <c r="G3" s="77"/>
      <c r="H3" s="77"/>
      <c r="I3" s="77"/>
    </row>
    <row r="4" spans="1:9" ht="21.75" customHeight="1" x14ac:dyDescent="0.25">
      <c r="A4" s="78" t="s">
        <v>932</v>
      </c>
      <c r="B4" s="78"/>
      <c r="C4" s="78"/>
      <c r="D4" s="78"/>
      <c r="E4" s="78"/>
      <c r="F4" s="78"/>
      <c r="G4" s="78"/>
      <c r="H4" s="78"/>
      <c r="I4" s="78"/>
    </row>
    <row r="5" spans="1:9" ht="27.75" customHeight="1" x14ac:dyDescent="0.25">
      <c r="A5" s="79" t="s">
        <v>1097</v>
      </c>
      <c r="B5" s="79"/>
      <c r="C5" s="79"/>
      <c r="D5" s="79"/>
      <c r="E5" s="79"/>
      <c r="F5" s="79"/>
      <c r="G5" s="79"/>
      <c r="H5" s="79"/>
      <c r="I5" s="79"/>
    </row>
    <row r="6" spans="1:9" ht="33.75" customHeight="1" x14ac:dyDescent="0.25">
      <c r="A6" s="80" t="s">
        <v>933</v>
      </c>
      <c r="B6" s="80"/>
      <c r="C6" s="14"/>
      <c r="D6" s="81" t="s">
        <v>934</v>
      </c>
      <c r="E6" s="81"/>
      <c r="F6" s="81"/>
      <c r="G6" s="81"/>
      <c r="H6" s="81"/>
      <c r="I6" s="81"/>
    </row>
    <row r="7" spans="1:9" ht="24" customHeight="1" x14ac:dyDescent="0.25">
      <c r="A7" s="80" t="s">
        <v>1089</v>
      </c>
      <c r="B7" s="80"/>
      <c r="C7" s="15"/>
      <c r="D7" s="81" t="s">
        <v>935</v>
      </c>
      <c r="E7" s="81"/>
      <c r="F7" s="81"/>
      <c r="G7" s="81"/>
      <c r="H7" s="81"/>
      <c r="I7" s="81"/>
    </row>
    <row r="8" spans="1:9" ht="24" customHeight="1" x14ac:dyDescent="0.25">
      <c r="A8" s="80" t="s">
        <v>936</v>
      </c>
      <c r="B8" s="80"/>
      <c r="C8" s="82" t="str">
        <f>IF(OR(C6="",C7=""),"⬜  Introduzca ambos datos de acceso",IF(ISNUMBER(MATCH(TEXT(C6,"00000000")&amp;C7,BD_MINISTERIO!$P$2:$P$219,0)),"✅  ACCESO CORRECTO – Datos cargados automáticamente","🔴  Combinación no válida – Verifique datos o contacte: sgctie@educacion.gob.es"))</f>
        <v>⬜  Introduzca ambos datos de acceso</v>
      </c>
      <c r="D8" s="82"/>
      <c r="E8" s="82"/>
      <c r="F8" s="82"/>
      <c r="G8" s="82"/>
      <c r="H8" s="82"/>
      <c r="I8" s="82"/>
    </row>
    <row r="10" spans="1:9" ht="21.75" customHeight="1" x14ac:dyDescent="0.25">
      <c r="A10" s="83" t="s">
        <v>937</v>
      </c>
      <c r="B10" s="83"/>
      <c r="C10" s="83"/>
      <c r="D10" s="83"/>
      <c r="E10" s="83"/>
      <c r="F10" s="83"/>
      <c r="G10" s="83"/>
      <c r="H10" s="83"/>
      <c r="I10" s="83"/>
    </row>
    <row r="11" spans="1:9" ht="18" customHeight="1" x14ac:dyDescent="0.25">
      <c r="A11" s="84" t="s">
        <v>938</v>
      </c>
      <c r="B11" s="84"/>
      <c r="C11" s="85" t="str">
        <f>IFERROR(IF(C7=""," ",INDEX(BD_MINISTERIO!$A$2:$O$219,MATCH(TEXT(C6,"00000000")&amp;C7,BD_MINISTERIO!$P$2:$P$219,0),4)),"🔴 Verificar acceso")</f>
        <v xml:space="preserve"> </v>
      </c>
      <c r="D11" s="85"/>
      <c r="E11" s="85"/>
      <c r="F11" s="85"/>
      <c r="G11" s="85"/>
      <c r="H11" s="85"/>
      <c r="I11" s="85"/>
    </row>
    <row r="12" spans="1:9" ht="18" customHeight="1" x14ac:dyDescent="0.25">
      <c r="A12" s="84" t="s">
        <v>939</v>
      </c>
      <c r="B12" s="84"/>
      <c r="C12" s="85" t="str">
        <f>IFERROR(IF(C7=""," ",INDEX(BD_MINISTERIO!$A$2:$O$219,MATCH(TEXT(C6,"00000000")&amp;C7,BD_MINISTERIO!$P$2:$P$219,0),7)),"🔴 Verificar acceso")</f>
        <v xml:space="preserve"> </v>
      </c>
      <c r="D12" s="85"/>
      <c r="E12" s="85"/>
      <c r="F12" s="85"/>
      <c r="G12" s="85"/>
      <c r="H12" s="85"/>
      <c r="I12" s="85"/>
    </row>
    <row r="13" spans="1:9" ht="18" customHeight="1" x14ac:dyDescent="0.25">
      <c r="A13" s="84" t="s">
        <v>940</v>
      </c>
      <c r="B13" s="84"/>
      <c r="C13" s="85" t="str">
        <f>IFERROR(IF(C7=""," ",INDEX(BD_MINISTERIO!$A$2:$O$219,MATCH(TEXT(C6,"00000000")&amp;C7,BD_MINISTERIO!$P$2:$P$219,0),8)),"🔴 Verificar acceso")</f>
        <v xml:space="preserve"> </v>
      </c>
      <c r="D13" s="85"/>
      <c r="E13" s="85"/>
      <c r="F13" s="85"/>
      <c r="G13" s="85"/>
      <c r="H13" s="85"/>
      <c r="I13" s="85"/>
    </row>
    <row r="14" spans="1:9" ht="18" customHeight="1" x14ac:dyDescent="0.25">
      <c r="A14" s="84" t="s">
        <v>941</v>
      </c>
      <c r="B14" s="84"/>
      <c r="C14" s="85" t="str">
        <f>IFERROR(IF(C7=""," ",INDEX(BD_MINISTERIO!$A$2:$O$219,MATCH(TEXT(C6,"00000000")&amp;C7,BD_MINISTERIO!$P$2:$P$219,0),9)),"🔴 Verificar acceso")</f>
        <v xml:space="preserve"> </v>
      </c>
      <c r="D14" s="85"/>
      <c r="E14" s="85"/>
      <c r="F14" s="85"/>
      <c r="G14" s="85"/>
      <c r="H14" s="85"/>
      <c r="I14" s="85"/>
    </row>
    <row r="15" spans="1:9" ht="18" customHeight="1" x14ac:dyDescent="0.25">
      <c r="A15" s="84" t="s">
        <v>942</v>
      </c>
      <c r="B15" s="84"/>
      <c r="C15" s="85" t="str">
        <f>IFERROR(IF(C7=""," ",INDEX(BD_MINISTERIO!$A$2:$O$219,MATCH(TEXT(C6,"00000000")&amp;C7,BD_MINISTERIO!$P$2:$P$219,0),2)),"🔴 Verificar acceso")</f>
        <v xml:space="preserve"> </v>
      </c>
      <c r="D15" s="85"/>
      <c r="E15" s="85"/>
      <c r="F15" s="85"/>
      <c r="G15" s="85"/>
      <c r="H15" s="85"/>
      <c r="I15" s="85"/>
    </row>
    <row r="16" spans="1:9" ht="18" customHeight="1" x14ac:dyDescent="0.25">
      <c r="A16" s="84" t="s">
        <v>943</v>
      </c>
      <c r="B16" s="84"/>
      <c r="C16" s="85" t="str">
        <f>IFERROR(IF(C7=""," ",INDEX(BD_MINISTERIO!$A$2:$O$219,MATCH(TEXT(C6,"00000000")&amp;C7,BD_MINISTERIO!$P$2:$P$219,0),1)),"🔴 Verificar acceso")</f>
        <v xml:space="preserve"> </v>
      </c>
      <c r="D16" s="85"/>
      <c r="E16" s="85"/>
      <c r="F16" s="85"/>
      <c r="G16" s="85"/>
      <c r="H16" s="85"/>
      <c r="I16" s="85"/>
    </row>
    <row r="17" spans="1:9" ht="18" customHeight="1" x14ac:dyDescent="0.25">
      <c r="A17" s="84" t="s">
        <v>944</v>
      </c>
      <c r="B17" s="84"/>
      <c r="C17" s="85" t="str">
        <f>IFERROR(IF(C7=""," ",INDEX(BD_MINISTERIO!$A$2:$O$219,MATCH(TEXT(C6,"00000000")&amp;C7,BD_MINISTERIO!$P$2:$P$219,0),14)),"🔴 Verificar acceso")</f>
        <v xml:space="preserve"> </v>
      </c>
      <c r="D17" s="85"/>
      <c r="E17" s="85"/>
      <c r="F17" s="85"/>
      <c r="G17" s="85"/>
      <c r="H17" s="85"/>
      <c r="I17" s="85"/>
    </row>
    <row r="18" spans="1:9" ht="18" customHeight="1" x14ac:dyDescent="0.25">
      <c r="A18" s="84" t="s">
        <v>945</v>
      </c>
      <c r="B18" s="84"/>
      <c r="C18" s="86" t="str">
        <f>IFERROR(IF(C7=""," ",INDEX(BD_MINISTERIO!$A$2:$O$219,MATCH(TEXT(C6,"00000000")&amp;C7,BD_MINISTERIO!$P$2:$P$219,0),15)),"🔴 Verificar acceso")</f>
        <v xml:space="preserve"> </v>
      </c>
      <c r="D18" s="86"/>
      <c r="E18" s="86"/>
      <c r="F18" s="86"/>
      <c r="G18" s="86"/>
      <c r="H18" s="86"/>
      <c r="I18" s="86"/>
    </row>
    <row r="19" spans="1:9" ht="18" customHeight="1" x14ac:dyDescent="0.25">
      <c r="A19" s="84" t="s">
        <v>946</v>
      </c>
      <c r="B19" s="84"/>
      <c r="C19" s="87" t="s">
        <v>947</v>
      </c>
      <c r="D19" s="87"/>
      <c r="E19" s="87"/>
      <c r="F19" s="87"/>
      <c r="G19" s="87"/>
      <c r="H19" s="87"/>
      <c r="I19" s="87"/>
    </row>
    <row r="20" spans="1:9" ht="18" customHeight="1" x14ac:dyDescent="0.25">
      <c r="A20" s="84" t="s">
        <v>948</v>
      </c>
      <c r="B20" s="84"/>
      <c r="C20" s="87" t="s">
        <v>949</v>
      </c>
      <c r="D20" s="87"/>
      <c r="E20" s="87"/>
      <c r="F20" s="87"/>
      <c r="G20" s="87"/>
      <c r="H20" s="87"/>
      <c r="I20" s="87"/>
    </row>
    <row r="22" spans="1:9" ht="21.75" customHeight="1" x14ac:dyDescent="0.25">
      <c r="A22" s="83" t="s">
        <v>950</v>
      </c>
      <c r="B22" s="83"/>
      <c r="C22" s="83"/>
      <c r="D22" s="83"/>
      <c r="E22" s="83"/>
      <c r="F22" s="83"/>
      <c r="G22" s="83"/>
      <c r="H22" s="83"/>
      <c r="I22" s="83"/>
    </row>
    <row r="23" spans="1:9" ht="24" customHeight="1" x14ac:dyDescent="0.25">
      <c r="A23" s="88" t="s">
        <v>951</v>
      </c>
      <c r="B23" s="88"/>
      <c r="C23" s="88"/>
      <c r="D23" s="88" t="s">
        <v>952</v>
      </c>
      <c r="E23" s="88"/>
      <c r="F23" s="16" t="s">
        <v>953</v>
      </c>
      <c r="G23" s="88" t="s">
        <v>954</v>
      </c>
      <c r="H23" s="88"/>
      <c r="I23" s="88"/>
    </row>
    <row r="24" spans="1:9" ht="18" customHeight="1" x14ac:dyDescent="0.25">
      <c r="A24" s="89" t="s">
        <v>955</v>
      </c>
      <c r="B24" s="89"/>
      <c r="C24" s="89"/>
      <c r="D24" s="90">
        <f>IFERROR(IF(C7="",0,INDEX(BD_MINISTERIO!$A$2:$O$219,MATCH(TEXT(C6,"00000000")&amp;C7,BD_MINISTERIO!$P$2:$P$219,0),11)),0)</f>
        <v>0</v>
      </c>
      <c r="E24" s="90"/>
      <c r="F24" s="17">
        <f>IFERROR(D24/D27,0)</f>
        <v>0</v>
      </c>
      <c r="G24" s="91" t="s">
        <v>956</v>
      </c>
      <c r="H24" s="91"/>
      <c r="I24" s="91"/>
    </row>
    <row r="25" spans="1:9" ht="18" customHeight="1" x14ac:dyDescent="0.25">
      <c r="A25" s="84" t="s">
        <v>957</v>
      </c>
      <c r="B25" s="84"/>
      <c r="C25" s="84"/>
      <c r="D25" s="90">
        <f>IFERROR(IF(C7="",0,INDEX(BD_MINISTERIO!$A$2:$O$219,MATCH(TEXT(C6,"00000000")&amp;C7,BD_MINISTERIO!$P$2:$P$219,0),12)),0)</f>
        <v>0</v>
      </c>
      <c r="E25" s="90"/>
      <c r="F25" s="18">
        <f>IFERROR(D25/D27,0)</f>
        <v>0</v>
      </c>
      <c r="G25" s="92" t="s">
        <v>958</v>
      </c>
      <c r="H25" s="92"/>
      <c r="I25" s="92"/>
    </row>
    <row r="26" spans="1:9" ht="18" customHeight="1" x14ac:dyDescent="0.25">
      <c r="A26" s="89" t="s">
        <v>959</v>
      </c>
      <c r="B26" s="89"/>
      <c r="C26" s="89"/>
      <c r="D26" s="90">
        <f>IFERROR(IF(C7="",0,INDEX(BD_MINISTERIO!$A$2:$O$219,MATCH(TEXT(C6,"00000000")&amp;C7,BD_MINISTERIO!$P$2:$P$219,0),13)),0)</f>
        <v>0</v>
      </c>
      <c r="E26" s="90"/>
      <c r="F26" s="17">
        <f>IFERROR(D26/D27,0)</f>
        <v>0</v>
      </c>
      <c r="G26" s="91" t="s">
        <v>960</v>
      </c>
      <c r="H26" s="91"/>
      <c r="I26" s="91"/>
    </row>
    <row r="27" spans="1:9" ht="18" customHeight="1" x14ac:dyDescent="0.25">
      <c r="A27" s="93" t="s">
        <v>961</v>
      </c>
      <c r="B27" s="93"/>
      <c r="C27" s="93"/>
      <c r="D27" s="94">
        <f>IFERROR(IF(C7="",0,INDEX(BD_MINISTERIO!$A$2:$O$219,MATCH(TEXT(C6,"00000000")&amp;C7,BD_MINISTERIO!$P$2:$P$219,0),10)),0)</f>
        <v>0</v>
      </c>
      <c r="E27" s="94"/>
      <c r="F27" s="19">
        <v>1</v>
      </c>
      <c r="G27" s="95" t="s">
        <v>962</v>
      </c>
      <c r="H27" s="95"/>
      <c r="I27" s="95"/>
    </row>
    <row r="29" spans="1:9" ht="21.75" customHeight="1" x14ac:dyDescent="0.25">
      <c r="A29" s="83" t="s">
        <v>963</v>
      </c>
      <c r="B29" s="83"/>
      <c r="C29" s="83"/>
      <c r="D29" s="83"/>
      <c r="E29" s="83"/>
      <c r="F29" s="83"/>
      <c r="G29" s="83"/>
      <c r="H29" s="83"/>
      <c r="I29" s="83"/>
    </row>
    <row r="30" spans="1:9" ht="24" customHeight="1" x14ac:dyDescent="0.25">
      <c r="A30" s="88" t="s">
        <v>964</v>
      </c>
      <c r="B30" s="88"/>
      <c r="C30" s="88"/>
      <c r="D30" s="16" t="s">
        <v>965</v>
      </c>
      <c r="E30" s="16" t="s">
        <v>966</v>
      </c>
      <c r="F30" s="16" t="s">
        <v>967</v>
      </c>
      <c r="G30" s="16" t="s">
        <v>968</v>
      </c>
      <c r="H30" s="88" t="s">
        <v>969</v>
      </c>
      <c r="I30" s="88"/>
    </row>
    <row r="31" spans="1:9" ht="39.75" customHeight="1" x14ac:dyDescent="0.25">
      <c r="A31" s="89" t="s">
        <v>1092</v>
      </c>
      <c r="B31" s="89"/>
      <c r="C31" s="89"/>
      <c r="D31" s="17">
        <v>0.7</v>
      </c>
      <c r="E31" s="17">
        <v>0.8</v>
      </c>
      <c r="F31" s="20">
        <f>D27*0.7</f>
        <v>0</v>
      </c>
      <c r="G31" s="20">
        <f>D27*0.8</f>
        <v>0</v>
      </c>
      <c r="H31" s="91" t="s">
        <v>1091</v>
      </c>
      <c r="I31" s="91"/>
    </row>
    <row r="32" spans="1:9" ht="45.75" customHeight="1" x14ac:dyDescent="0.25">
      <c r="A32" s="84" t="s">
        <v>1093</v>
      </c>
      <c r="B32" s="84"/>
      <c r="C32" s="84"/>
      <c r="D32" s="18">
        <v>0.2</v>
      </c>
      <c r="E32" s="18">
        <v>0.3</v>
      </c>
      <c r="F32" s="21">
        <f>D27*0.2</f>
        <v>0</v>
      </c>
      <c r="G32" s="21">
        <f>D27*0.3</f>
        <v>0</v>
      </c>
      <c r="H32" s="92" t="s">
        <v>970</v>
      </c>
      <c r="I32" s="92"/>
    </row>
    <row r="33" spans="1:9" ht="31.5" customHeight="1" x14ac:dyDescent="0.25">
      <c r="A33" s="89" t="s">
        <v>971</v>
      </c>
      <c r="B33" s="89"/>
      <c r="C33" s="89"/>
      <c r="D33" s="17">
        <v>0</v>
      </c>
      <c r="E33" s="17">
        <v>0.1</v>
      </c>
      <c r="F33" s="20" t="s">
        <v>972</v>
      </c>
      <c r="G33" s="20">
        <f>D27*0.1</f>
        <v>0</v>
      </c>
      <c r="H33" s="91" t="s">
        <v>973</v>
      </c>
      <c r="I33" s="91"/>
    </row>
    <row r="35" spans="1:9" ht="21.75" customHeight="1" x14ac:dyDescent="0.25">
      <c r="A35" s="96" t="s">
        <v>974</v>
      </c>
      <c r="B35" s="96"/>
      <c r="C35" s="96"/>
      <c r="D35" s="96"/>
      <c r="E35" s="96"/>
      <c r="F35" s="96"/>
      <c r="G35" s="96"/>
      <c r="H35" s="96"/>
      <c r="I35" s="96"/>
    </row>
    <row r="36" spans="1:9" ht="36" customHeight="1" x14ac:dyDescent="0.25">
      <c r="A36" s="79" t="s">
        <v>975</v>
      </c>
      <c r="B36" s="79"/>
      <c r="C36" s="79"/>
      <c r="D36" s="79"/>
      <c r="E36" s="79"/>
      <c r="F36" s="79"/>
      <c r="G36" s="79"/>
      <c r="H36" s="79"/>
      <c r="I36" s="79"/>
    </row>
    <row r="37" spans="1:9" ht="34.5" customHeight="1" x14ac:dyDescent="0.25">
      <c r="A37" s="80" t="s">
        <v>976</v>
      </c>
      <c r="B37" s="80"/>
      <c r="C37" s="80"/>
      <c r="D37" s="80"/>
      <c r="E37" s="94" t="str">
        <f>IFERROR(IF(OR(C6="",C7=""),"—",INDEX(BD_MINISTERIO!$A$2:$O$219,MATCH(TEXT(C6,"00000000")&amp;C7,BD_MINISTERIO!$P$2:$P$219,0),9)),"—")</f>
        <v>—</v>
      </c>
      <c r="F37" s="94"/>
      <c r="G37" s="92" t="str">
        <f>IF(E37="Coordinador","✅ COORDINADOR — puede cumplimentar Sección D (JBP: "&amp;TEXT(D26,"#,##0.00")&amp;" €)","🚫 COORDINADO — NO cumplimentar Sección D. Sin asignación JBP.")</f>
        <v>🚫 COORDINADO — NO cumplimentar Sección D. Sin asignación JBP.</v>
      </c>
      <c r="H37" s="92"/>
      <c r="I37" s="92"/>
    </row>
    <row r="38" spans="1:9" ht="21.75" customHeight="1" x14ac:dyDescent="0.25">
      <c r="A38" s="83" t="s">
        <v>977</v>
      </c>
      <c r="B38" s="83"/>
      <c r="C38" s="83"/>
      <c r="D38" s="83"/>
      <c r="E38" s="83"/>
      <c r="F38" s="83"/>
      <c r="G38" s="83"/>
      <c r="H38" s="83"/>
      <c r="I38" s="83"/>
    </row>
    <row r="39" spans="1:9" ht="27" customHeight="1" x14ac:dyDescent="0.25">
      <c r="A39" s="97" t="s">
        <v>978</v>
      </c>
      <c r="B39" s="97"/>
      <c r="C39" s="97"/>
      <c r="D39" s="97"/>
      <c r="E39" s="97"/>
      <c r="F39" s="97"/>
      <c r="G39" s="97"/>
      <c r="H39" s="97"/>
      <c r="I39" s="97"/>
    </row>
    <row r="40" spans="1:9" ht="34.5" customHeight="1" x14ac:dyDescent="0.25">
      <c r="A40" s="98" t="s">
        <v>964</v>
      </c>
      <c r="B40" s="98"/>
      <c r="C40" s="98"/>
      <c r="D40" s="22" t="s">
        <v>979</v>
      </c>
      <c r="E40" s="22" t="s">
        <v>980</v>
      </c>
      <c r="F40" s="22" t="s">
        <v>981</v>
      </c>
      <c r="G40" s="22" t="s">
        <v>982</v>
      </c>
      <c r="H40" s="22" t="s">
        <v>983</v>
      </c>
      <c r="I40" s="22" t="s">
        <v>984</v>
      </c>
    </row>
    <row r="41" spans="1:9" ht="19.5" customHeight="1" x14ac:dyDescent="0.25">
      <c r="A41" s="99" t="s">
        <v>985</v>
      </c>
      <c r="B41" s="99"/>
      <c r="C41" s="99"/>
      <c r="D41" s="23">
        <f>Detalle_Gastos!K32</f>
        <v>0</v>
      </c>
      <c r="E41" s="23">
        <f>Detalle_Gastos!L32</f>
        <v>0</v>
      </c>
      <c r="F41" s="23">
        <f>Detalle_Gastos!M32</f>
        <v>0</v>
      </c>
      <c r="G41" s="23">
        <f>D41+E41+F41</f>
        <v>0</v>
      </c>
      <c r="H41" s="20">
        <f>D27*0.8</f>
        <v>0</v>
      </c>
      <c r="I41" s="24" t="str">
        <f>IF(F41=0,"⬜ Sin datos",IF(F41&lt;=D27*0.8,"✅ OK",IF(F41&lt;=D27*0.88,"⚠️ Revisar","🔴 Excede 80% s/ayuda")))</f>
        <v>⬜ Sin datos</v>
      </c>
    </row>
    <row r="42" spans="1:9" ht="19.5" customHeight="1" x14ac:dyDescent="0.25">
      <c r="A42" s="80" t="s">
        <v>986</v>
      </c>
      <c r="B42" s="80"/>
      <c r="C42" s="80"/>
      <c r="D42" s="23">
        <f>Detalle_Gastos!K48+Detalle_Gastos!K62</f>
        <v>0</v>
      </c>
      <c r="E42" s="23">
        <f>Detalle_Gastos!L48+Detalle_Gastos!L62</f>
        <v>0</v>
      </c>
      <c r="F42" s="23">
        <f>Detalle_Gastos!M48+Detalle_Gastos!M62</f>
        <v>0</v>
      </c>
      <c r="G42" s="23">
        <f>D42+E42+F42</f>
        <v>0</v>
      </c>
      <c r="H42" s="20">
        <f>D27*0.3</f>
        <v>0</v>
      </c>
      <c r="I42" s="24" t="str">
        <f>IF(F42=0,"⬜ Sin datos",IF(F42&lt;D27*0.2,"⚠️ B+C bajo mín. 20%",IF(F42&lt;=D27*0.3,"✅ OK B+C",IF(F42&lt;=D27*0.33,"⚠️ Revisar","🔴 B+C excede 30% s/ayuda"))))</f>
        <v>⬜ Sin datos</v>
      </c>
    </row>
    <row r="43" spans="1:9" ht="25.5" x14ac:dyDescent="0.25">
      <c r="A43" s="99" t="s">
        <v>987</v>
      </c>
      <c r="B43" s="99"/>
      <c r="C43" s="99"/>
      <c r="D43" s="23">
        <f>Detalle_Gastos!K72</f>
        <v>0</v>
      </c>
      <c r="E43" s="23">
        <f>Detalle_Gastos!L72</f>
        <v>0</v>
      </c>
      <c r="F43" s="23">
        <f>Detalle_Gastos!M72</f>
        <v>0</v>
      </c>
      <c r="G43" s="23">
        <f>D43+E43+F43</f>
        <v>0</v>
      </c>
      <c r="H43" s="20">
        <f>D26</f>
        <v>0</v>
      </c>
      <c r="I43" s="24" t="str">
        <f>IF(E37&lt;&gt;"Coordinador","🚫 No aplica — centro coordinado",IF(F43=0,"⬜ Sin datos",IF(F43&lt;=700,"✅ OK","🔴 Excede 700 €")))</f>
        <v>🚫 No aplica — centro coordinado</v>
      </c>
    </row>
    <row r="44" spans="1:9" ht="60" x14ac:dyDescent="0.25">
      <c r="A44" s="100" t="s">
        <v>988</v>
      </c>
      <c r="B44" s="100"/>
      <c r="C44" s="100"/>
      <c r="D44" s="25">
        <f>SUM(D41:D43)</f>
        <v>0</v>
      </c>
      <c r="E44" s="25">
        <f>SUM(E41:E43)</f>
        <v>0</v>
      </c>
      <c r="F44" s="25">
        <f>SUM(F41:F43)</f>
        <v>0</v>
      </c>
      <c r="G44" s="25">
        <f>SUM(G41:G43)</f>
        <v>0</v>
      </c>
      <c r="H44" s="25">
        <f>D27</f>
        <v>0</v>
      </c>
      <c r="I44" s="26" t="str">
        <f>IF(F44&gt;=D27,"✅ Justificación completa (ayuda)","⚠️ Pendiente: "&amp;TEXT(D27-F44,"#,##0.00")&amp;" € sin justificar")</f>
        <v>✅ Justificación completa (ayuda)</v>
      </c>
    </row>
    <row r="45" spans="1:9" ht="24" customHeight="1" x14ac:dyDescent="0.25">
      <c r="A45" s="101" t="s">
        <v>1094</v>
      </c>
      <c r="B45" s="102"/>
      <c r="C45" s="102"/>
      <c r="D45" s="102"/>
      <c r="E45" s="102"/>
      <c r="F45" s="102"/>
      <c r="G45" s="102"/>
      <c r="H45" s="102"/>
      <c r="I45" s="102"/>
    </row>
    <row r="46" spans="1:9" ht="21.75" customHeight="1" x14ac:dyDescent="0.25">
      <c r="A46" s="83" t="s">
        <v>989</v>
      </c>
      <c r="B46" s="83"/>
      <c r="C46" s="83"/>
      <c r="D46" s="83"/>
      <c r="E46" s="83"/>
      <c r="F46" s="83"/>
      <c r="G46" s="83"/>
      <c r="H46" s="83"/>
      <c r="I46" s="83"/>
    </row>
    <row r="47" spans="1:9" ht="30" customHeight="1" x14ac:dyDescent="0.25">
      <c r="A47" s="79" t="s">
        <v>1095</v>
      </c>
      <c r="B47" s="79"/>
      <c r="C47" s="79"/>
      <c r="D47" s="79"/>
      <c r="E47" s="79"/>
      <c r="F47" s="79"/>
      <c r="G47" s="79"/>
      <c r="H47" s="79"/>
      <c r="I47" s="79"/>
    </row>
    <row r="48" spans="1:9" ht="19.5" customHeight="1" x14ac:dyDescent="0.25">
      <c r="A48" s="80" t="s">
        <v>990</v>
      </c>
      <c r="B48" s="80"/>
      <c r="C48" s="80"/>
      <c r="D48" s="80"/>
      <c r="E48" s="80"/>
      <c r="F48" s="94">
        <f>D27</f>
        <v>0</v>
      </c>
      <c r="G48" s="94"/>
      <c r="H48" s="94"/>
      <c r="I48" s="94"/>
    </row>
    <row r="49" spans="1:9" ht="19.5" customHeight="1" x14ac:dyDescent="0.25">
      <c r="A49" s="80" t="s">
        <v>991</v>
      </c>
      <c r="B49" s="80"/>
      <c r="C49" s="80"/>
      <c r="D49" s="80"/>
      <c r="E49" s="80"/>
      <c r="F49" s="94">
        <f>F44</f>
        <v>0</v>
      </c>
      <c r="G49" s="94"/>
      <c r="H49" s="94"/>
      <c r="I49" s="94"/>
    </row>
    <row r="50" spans="1:9" ht="24" customHeight="1" x14ac:dyDescent="0.25">
      <c r="A50" s="103" t="s">
        <v>992</v>
      </c>
      <c r="B50" s="103"/>
      <c r="C50" s="103"/>
      <c r="D50" s="103"/>
      <c r="E50" s="103"/>
      <c r="F50" s="104">
        <f>MAX(0,F48-F49)</f>
        <v>0</v>
      </c>
      <c r="G50" s="104"/>
      <c r="H50" s="104"/>
      <c r="I50" s="104"/>
    </row>
    <row r="52" spans="1:9" ht="21.75" customHeight="1" x14ac:dyDescent="0.25">
      <c r="A52" s="83" t="s">
        <v>993</v>
      </c>
      <c r="B52" s="83"/>
      <c r="C52" s="83"/>
      <c r="D52" s="83"/>
      <c r="E52" s="83"/>
      <c r="F52" s="83"/>
      <c r="G52" s="83"/>
      <c r="H52" s="83"/>
      <c r="I52" s="83"/>
    </row>
    <row r="53" spans="1:9" ht="18" customHeight="1" x14ac:dyDescent="0.25">
      <c r="A53" s="105" t="s">
        <v>994</v>
      </c>
      <c r="B53" s="105"/>
      <c r="C53" s="105"/>
      <c r="D53" s="105"/>
      <c r="E53" s="105"/>
      <c r="F53" s="105"/>
      <c r="G53" s="105"/>
      <c r="H53" s="105"/>
      <c r="I53" s="105"/>
    </row>
    <row r="54" spans="1:9" ht="18" customHeight="1" x14ac:dyDescent="0.25">
      <c r="A54" s="105"/>
      <c r="B54" s="105"/>
      <c r="C54" s="105"/>
      <c r="D54" s="105"/>
      <c r="E54" s="105"/>
      <c r="F54" s="105"/>
      <c r="G54" s="105"/>
      <c r="H54" s="105"/>
      <c r="I54" s="105"/>
    </row>
    <row r="55" spans="1:9" ht="18" customHeight="1" x14ac:dyDescent="0.25">
      <c r="A55" s="105"/>
      <c r="B55" s="105"/>
      <c r="C55" s="105"/>
      <c r="D55" s="105"/>
      <c r="E55" s="105"/>
      <c r="F55" s="105"/>
      <c r="G55" s="105"/>
      <c r="H55" s="105"/>
      <c r="I55" s="105"/>
    </row>
    <row r="56" spans="1:9" ht="39.75" customHeight="1" x14ac:dyDescent="0.25">
      <c r="A56" s="80" t="s">
        <v>995</v>
      </c>
      <c r="B56" s="80"/>
      <c r="C56" s="80"/>
      <c r="D56" s="80"/>
      <c r="E56" s="80"/>
      <c r="F56" s="80"/>
      <c r="G56" s="80" t="s">
        <v>996</v>
      </c>
      <c r="H56" s="80"/>
      <c r="I56" s="80"/>
    </row>
    <row r="58" spans="1:9" ht="18" customHeight="1" x14ac:dyDescent="0.25">
      <c r="A58" s="106" t="s">
        <v>997</v>
      </c>
      <c r="B58" s="106"/>
      <c r="C58" s="106"/>
      <c r="D58" s="106"/>
      <c r="E58" s="106"/>
      <c r="F58" s="106"/>
      <c r="G58" s="106"/>
      <c r="H58" s="106"/>
      <c r="I58" s="106"/>
    </row>
    <row r="59" spans="1:9" ht="15.75" customHeight="1" x14ac:dyDescent="0.25">
      <c r="A59" s="27"/>
      <c r="B59" s="107" t="s">
        <v>998</v>
      </c>
      <c r="C59" s="107"/>
      <c r="D59" s="107"/>
      <c r="E59" s="107"/>
      <c r="F59" s="107"/>
      <c r="G59" s="107"/>
      <c r="H59" s="107"/>
      <c r="I59" s="107"/>
    </row>
    <row r="60" spans="1:9" ht="15.75" customHeight="1" x14ac:dyDescent="0.25">
      <c r="A60" s="28"/>
      <c r="B60" s="107" t="s">
        <v>999</v>
      </c>
      <c r="C60" s="107"/>
      <c r="D60" s="107"/>
      <c r="E60" s="107"/>
      <c r="F60" s="107"/>
      <c r="G60" s="107"/>
      <c r="H60" s="107"/>
      <c r="I60" s="107"/>
    </row>
    <row r="61" spans="1:9" ht="15.75" customHeight="1" x14ac:dyDescent="0.25">
      <c r="A61" s="29"/>
      <c r="B61" s="107" t="s">
        <v>1000</v>
      </c>
      <c r="C61" s="107"/>
      <c r="D61" s="107"/>
      <c r="E61" s="107"/>
      <c r="F61" s="107"/>
      <c r="G61" s="107"/>
      <c r="H61" s="107"/>
      <c r="I61" s="107"/>
    </row>
    <row r="62" spans="1:9" ht="15.75" customHeight="1" x14ac:dyDescent="0.25">
      <c r="A62" s="30"/>
      <c r="B62" s="107" t="s">
        <v>1096</v>
      </c>
      <c r="C62" s="107"/>
      <c r="D62" s="107"/>
      <c r="E62" s="107"/>
      <c r="F62" s="107"/>
      <c r="G62" s="107"/>
      <c r="H62" s="107"/>
      <c r="I62" s="107"/>
    </row>
    <row r="63" spans="1:9" ht="15.75" customHeight="1" x14ac:dyDescent="0.25">
      <c r="A63" s="31"/>
      <c r="B63" s="107" t="s">
        <v>1001</v>
      </c>
      <c r="C63" s="107"/>
      <c r="D63" s="107"/>
      <c r="E63" s="107"/>
      <c r="F63" s="107"/>
      <c r="G63" s="107"/>
      <c r="H63" s="107"/>
      <c r="I63" s="107"/>
    </row>
    <row r="65" spans="1:9" ht="21.75" customHeight="1" x14ac:dyDescent="0.25">
      <c r="A65" s="98" t="s">
        <v>1002</v>
      </c>
      <c r="B65" s="98"/>
      <c r="C65" s="98"/>
      <c r="D65" s="98"/>
      <c r="E65" s="98"/>
      <c r="F65" s="98"/>
      <c r="G65" s="98"/>
      <c r="H65" s="98"/>
      <c r="I65" s="98"/>
    </row>
    <row r="66" spans="1:9" ht="15.75" customHeight="1" x14ac:dyDescent="0.25">
      <c r="A66" s="112" t="s">
        <v>995</v>
      </c>
      <c r="B66" s="112"/>
      <c r="C66" s="112"/>
      <c r="D66" s="112" t="s">
        <v>1003</v>
      </c>
      <c r="E66" s="112"/>
      <c r="F66" s="112"/>
      <c r="G66" s="112" t="s">
        <v>1004</v>
      </c>
      <c r="H66" s="112"/>
      <c r="I66" s="112"/>
    </row>
    <row r="67" spans="1:9" ht="24" customHeight="1" x14ac:dyDescent="0.25">
      <c r="A67" s="113"/>
      <c r="B67" s="113"/>
      <c r="C67" s="113"/>
      <c r="D67" s="113"/>
      <c r="E67" s="113"/>
      <c r="F67" s="113"/>
      <c r="G67" s="114"/>
      <c r="H67" s="114"/>
      <c r="I67" s="114"/>
    </row>
    <row r="68" spans="1:9" ht="24" customHeight="1" x14ac:dyDescent="0.25">
      <c r="A68" s="108"/>
      <c r="B68" s="108"/>
      <c r="C68" s="108"/>
      <c r="D68" s="108"/>
      <c r="E68" s="108"/>
      <c r="F68" s="108"/>
      <c r="G68" s="109"/>
      <c r="H68" s="109"/>
      <c r="I68" s="109"/>
    </row>
    <row r="69" spans="1:9" ht="24" customHeight="1" x14ac:dyDescent="0.25">
      <c r="A69" s="108"/>
      <c r="B69" s="108"/>
      <c r="C69" s="108"/>
      <c r="D69" s="108"/>
      <c r="E69" s="108"/>
      <c r="F69" s="108"/>
      <c r="G69" s="109"/>
      <c r="H69" s="109"/>
      <c r="I69" s="109"/>
    </row>
    <row r="70" spans="1:9" ht="24" customHeight="1" x14ac:dyDescent="0.25">
      <c r="A70" s="108"/>
      <c r="B70" s="108"/>
      <c r="C70" s="108"/>
      <c r="D70" s="108"/>
      <c r="E70" s="108"/>
      <c r="F70" s="108"/>
      <c r="G70" s="109"/>
      <c r="H70" s="109"/>
      <c r="I70" s="109"/>
    </row>
    <row r="71" spans="1:9" ht="21.75" customHeight="1" x14ac:dyDescent="0.25">
      <c r="A71" s="110" t="s">
        <v>1005</v>
      </c>
      <c r="B71" s="110"/>
      <c r="C71" s="110"/>
      <c r="D71" s="110"/>
      <c r="E71" s="110"/>
      <c r="F71" s="110"/>
      <c r="G71" s="111"/>
      <c r="H71" s="111"/>
      <c r="I71" s="111"/>
    </row>
  </sheetData>
  <sheetProtection algorithmName="SHA-512" hashValue="pPKGITeIvdfKASd7T9NKhqNapMKf/954AoVuBbfT1fkmJUEfGVDjzCh8qGYOuR4hB3Nvlxqwz3vI31aOHKxuEA==" saltValue="KUYWMcnGad9df5Im3f4Vvw==" spinCount="100000" sheet="1" insertColumns="0" insertRows="0" deleteColumns="0" deleteRows="0" selectLockedCells="1"/>
  <mergeCells count="107">
    <mergeCell ref="A71:F71"/>
    <mergeCell ref="G71:I71"/>
    <mergeCell ref="B63:I63"/>
    <mergeCell ref="A65:I65"/>
    <mergeCell ref="A66:C66"/>
    <mergeCell ref="D66:F66"/>
    <mergeCell ref="G66:I66"/>
    <mergeCell ref="A67:C67"/>
    <mergeCell ref="D67:F67"/>
    <mergeCell ref="G67:I67"/>
    <mergeCell ref="A68:C68"/>
    <mergeCell ref="D68:F68"/>
    <mergeCell ref="G68:I68"/>
    <mergeCell ref="B60:I60"/>
    <mergeCell ref="B61:I61"/>
    <mergeCell ref="B62:I62"/>
    <mergeCell ref="A69:C69"/>
    <mergeCell ref="D69:F69"/>
    <mergeCell ref="G69:I69"/>
    <mergeCell ref="A70:C70"/>
    <mergeCell ref="D70:F70"/>
    <mergeCell ref="G70:I70"/>
    <mergeCell ref="A50:E50"/>
    <mergeCell ref="F50:I50"/>
    <mergeCell ref="A52:I52"/>
    <mergeCell ref="A53:I55"/>
    <mergeCell ref="A56:C56"/>
    <mergeCell ref="D56:F56"/>
    <mergeCell ref="G56:I56"/>
    <mergeCell ref="A58:I58"/>
    <mergeCell ref="B59:I59"/>
    <mergeCell ref="A42:C42"/>
    <mergeCell ref="A43:C43"/>
    <mergeCell ref="A44:C44"/>
    <mergeCell ref="A46:I46"/>
    <mergeCell ref="A47:I47"/>
    <mergeCell ref="A48:E48"/>
    <mergeCell ref="F48:I48"/>
    <mergeCell ref="A49:E49"/>
    <mergeCell ref="F49:I49"/>
    <mergeCell ref="A45:I45"/>
    <mergeCell ref="A35:I35"/>
    <mergeCell ref="A36:I36"/>
    <mergeCell ref="A37:D37"/>
    <mergeCell ref="E37:F37"/>
    <mergeCell ref="G37:I37"/>
    <mergeCell ref="A38:I38"/>
    <mergeCell ref="A39:I39"/>
    <mergeCell ref="A40:C40"/>
    <mergeCell ref="A41:C41"/>
    <mergeCell ref="A29:I29"/>
    <mergeCell ref="A30:C30"/>
    <mergeCell ref="H30:I30"/>
    <mergeCell ref="A31:C31"/>
    <mergeCell ref="H31:I31"/>
    <mergeCell ref="A32:C32"/>
    <mergeCell ref="H32:I32"/>
    <mergeCell ref="A33:C33"/>
    <mergeCell ref="H33:I33"/>
    <mergeCell ref="A25:C25"/>
    <mergeCell ref="D25:E25"/>
    <mergeCell ref="G25:I25"/>
    <mergeCell ref="A26:C26"/>
    <mergeCell ref="D26:E26"/>
    <mergeCell ref="G26:I26"/>
    <mergeCell ref="A27:C27"/>
    <mergeCell ref="D27:E27"/>
    <mergeCell ref="G27:I27"/>
    <mergeCell ref="A19:B19"/>
    <mergeCell ref="C19:I19"/>
    <mergeCell ref="A20:B20"/>
    <mergeCell ref="C20:I20"/>
    <mergeCell ref="A22:I22"/>
    <mergeCell ref="A23:C23"/>
    <mergeCell ref="D23:E23"/>
    <mergeCell ref="G23:I23"/>
    <mergeCell ref="A24:C24"/>
    <mergeCell ref="D24:E24"/>
    <mergeCell ref="G24:I24"/>
    <mergeCell ref="A14:B14"/>
    <mergeCell ref="C14:I14"/>
    <mergeCell ref="A15:B15"/>
    <mergeCell ref="C15:I15"/>
    <mergeCell ref="A16:B16"/>
    <mergeCell ref="C16:I16"/>
    <mergeCell ref="A17:B17"/>
    <mergeCell ref="C17:I17"/>
    <mergeCell ref="A18:B18"/>
    <mergeCell ref="C18:I18"/>
    <mergeCell ref="A8:B8"/>
    <mergeCell ref="C8:I8"/>
    <mergeCell ref="A10:I10"/>
    <mergeCell ref="A11:B11"/>
    <mergeCell ref="C11:I11"/>
    <mergeCell ref="A12:B12"/>
    <mergeCell ref="C12:I12"/>
    <mergeCell ref="A13:B13"/>
    <mergeCell ref="C13:I13"/>
    <mergeCell ref="A1:I1"/>
    <mergeCell ref="A2:I2"/>
    <mergeCell ref="A3:I3"/>
    <mergeCell ref="A4:I4"/>
    <mergeCell ref="A5:I5"/>
    <mergeCell ref="A6:B6"/>
    <mergeCell ref="D6:I6"/>
    <mergeCell ref="A7:B7"/>
    <mergeCell ref="D7:I7"/>
  </mergeCells>
  <dataValidations count="2">
    <dataValidation type="textLength" operator="equal" showInputMessage="1" showErrorMessage="1" errorTitle="Formato incorrecto" error="El Código MECD debe tener exactamente 8 dígitos, incluyendo ceros iniciales (p.ej. 08053406)." promptTitle="Código MECD — 8 dígitos" prompt="Escriba los 8 dígitos del código tal como aparecen en la resolución. Si empieza por cero, inclúyalo (p.ej. 08053406, no 8053406)." sqref="C6" xr:uid="{62AEE5C6-6EE3-4BFA-B6CE-E59498327F7E}">
      <formula1>8</formula1>
      <formula2>0</formula2>
    </dataValidation>
    <dataValidation type="textLength" operator="equal" showInputMessage="1" showErrorMessage="1" errorTitle="NIF incorrecto" error="El NIF debe tener exactamente 9 caracteres (p.ej. 12345678Z)." promptTitle="NIF del/la Director/a" prompt="Introduzca exactamente 9 caracteres (p.ej. 12345678Z)." sqref="G71" xr:uid="{00000000-0002-0000-0100-000001000000}">
      <formula1>9</formula1>
      <formula2>0</formula2>
    </dataValidation>
  </dataValidations>
  <printOptions horizontalCentered="1"/>
  <pageMargins left="0.5" right="0.5" top="0.6" bottom="0.6" header="0.25" footer="0.25"/>
  <pageSetup paperSize="9" scale="69" fitToHeight="0" orientation="portrait" horizontalDpi="300" verticalDpi="300" r:id="rId1"/>
  <headerFooter>
    <oddHeader>&amp;C&amp;"Arial,Bold"&amp;10MINISTERIO DE EDUCACIÓN, FORMACIÓN PROFESIONAL Y DEPORTES_x005F_x000a_&amp;"Arial,Regular"&amp;9 Secretaría de Estado de Educación · SGCTIE · Convocatoria Agrupaciones 2025</oddHeader>
    <oddFooter>&amp;L&amp;"Arial,Regular"&amp;8 Expediente de Justificación · Justificación_Centro&amp;C&amp;"Arial,Regular"&amp;8 Página &amp;P de &amp;N&amp;R&amp;"Arial,Regular"&amp;8 CSV: OIP_3Z3SRPWKWC5WWD23X9IXNXYCBQLC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9"/>
  <sheetViews>
    <sheetView zoomScaleNormal="100" workbookViewId="0">
      <selection activeCell="D6" sqref="D6"/>
    </sheetView>
  </sheetViews>
  <sheetFormatPr baseColWidth="10" defaultColWidth="8.7109375" defaultRowHeight="15" x14ac:dyDescent="0.25"/>
  <cols>
    <col min="1" max="1" width="5" style="39" customWidth="1"/>
    <col min="2" max="2" width="16" style="39" customWidth="1"/>
    <col min="3" max="3" width="26" style="39" customWidth="1"/>
    <col min="4" max="4" width="22" style="39" customWidth="1"/>
    <col min="5" max="5" width="13" style="39" customWidth="1"/>
    <col min="6" max="6" width="20" style="39" customWidth="1"/>
    <col min="7" max="7" width="26" style="39" customWidth="1"/>
    <col min="8" max="8" width="13" style="39" customWidth="1"/>
    <col min="9" max="9" width="8.7109375" style="39"/>
    <col min="10" max="10" width="12" style="39" customWidth="1"/>
    <col min="11" max="11" width="14" style="39" customWidth="1"/>
    <col min="12" max="12" width="8.7109375" style="39"/>
    <col min="13" max="13" width="16" style="39" customWidth="1"/>
    <col min="14" max="16384" width="8.7109375" style="39"/>
  </cols>
  <sheetData>
    <row r="1" spans="1:13" ht="33.6" customHeight="1" x14ac:dyDescent="0.25">
      <c r="A1" s="115" t="s">
        <v>1006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ht="27.75" customHeight="1" x14ac:dyDescent="0.25">
      <c r="A2" s="116" t="s">
        <v>1007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spans="1:13" ht="41.45" customHeight="1" x14ac:dyDescent="0.25">
      <c r="A3" s="117" t="s">
        <v>1098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1:13" s="68" customFormat="1" ht="51.75" customHeight="1" x14ac:dyDescent="0.2">
      <c r="A4" s="67" t="s">
        <v>1008</v>
      </c>
      <c r="B4" s="67" t="s">
        <v>1119</v>
      </c>
      <c r="C4" s="67" t="s">
        <v>1120</v>
      </c>
      <c r="D4" s="67" t="s">
        <v>1009</v>
      </c>
      <c r="E4" s="67" t="s">
        <v>1010</v>
      </c>
      <c r="F4" s="67" t="s">
        <v>1011</v>
      </c>
      <c r="G4" s="67" t="s">
        <v>1012</v>
      </c>
      <c r="H4" s="67" t="s">
        <v>1013</v>
      </c>
      <c r="I4" s="67" t="s">
        <v>1014</v>
      </c>
      <c r="J4" s="67" t="s">
        <v>1015</v>
      </c>
      <c r="K4" s="70" t="s">
        <v>1016</v>
      </c>
      <c r="L4" s="70" t="s">
        <v>1017</v>
      </c>
      <c r="M4" s="70" t="s">
        <v>1018</v>
      </c>
    </row>
    <row r="5" spans="1:13" ht="51.75" customHeight="1" x14ac:dyDescent="0.25">
      <c r="A5" s="118" t="s">
        <v>1115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</row>
    <row r="6" spans="1:13" s="55" customFormat="1" x14ac:dyDescent="0.25">
      <c r="A6" s="50" t="str">
        <f t="shared" ref="A6:A31" si="0">IF(D6&lt;&gt;"",ROW()-6+1,"")</f>
        <v/>
      </c>
      <c r="B6" s="51"/>
      <c r="C6" s="51"/>
      <c r="D6" s="51"/>
      <c r="E6" s="51"/>
      <c r="F6" s="51"/>
      <c r="G6" s="51"/>
      <c r="H6" s="52"/>
      <c r="I6" s="52"/>
      <c r="J6" s="53"/>
      <c r="K6" s="54"/>
      <c r="L6" s="54"/>
      <c r="M6" s="54"/>
    </row>
    <row r="7" spans="1:13" s="55" customFormat="1" x14ac:dyDescent="0.25">
      <c r="A7" s="56" t="str">
        <f t="shared" si="0"/>
        <v/>
      </c>
      <c r="B7" s="51"/>
      <c r="C7" s="51"/>
      <c r="D7" s="51"/>
      <c r="E7" s="51"/>
      <c r="F7" s="51"/>
      <c r="G7" s="51"/>
      <c r="H7" s="52"/>
      <c r="I7" s="52"/>
      <c r="J7" s="53"/>
      <c r="K7" s="54"/>
      <c r="L7" s="54"/>
      <c r="M7" s="54"/>
    </row>
    <row r="8" spans="1:13" s="55" customFormat="1" x14ac:dyDescent="0.25">
      <c r="A8" s="56"/>
      <c r="B8" s="51"/>
      <c r="C8" s="51"/>
      <c r="D8" s="51"/>
      <c r="E8" s="51"/>
      <c r="F8" s="51"/>
      <c r="G8" s="51"/>
      <c r="H8" s="52"/>
      <c r="I8" s="52"/>
      <c r="J8" s="53"/>
      <c r="K8" s="54"/>
      <c r="L8" s="54"/>
      <c r="M8" s="54"/>
    </row>
    <row r="9" spans="1:13" s="55" customFormat="1" x14ac:dyDescent="0.25">
      <c r="A9" s="50" t="str">
        <f t="shared" si="0"/>
        <v/>
      </c>
      <c r="B9" s="51"/>
      <c r="C9" s="51"/>
      <c r="D9" s="51"/>
      <c r="E9" s="51"/>
      <c r="F9" s="51"/>
      <c r="G9" s="51"/>
      <c r="H9" s="52"/>
      <c r="I9" s="52"/>
      <c r="J9" s="53"/>
      <c r="K9" s="54"/>
      <c r="L9" s="54"/>
      <c r="M9" s="54"/>
    </row>
    <row r="10" spans="1:13" s="55" customFormat="1" x14ac:dyDescent="0.25">
      <c r="A10" s="56" t="str">
        <f t="shared" si="0"/>
        <v/>
      </c>
      <c r="B10" s="51"/>
      <c r="C10" s="51"/>
      <c r="D10" s="51"/>
      <c r="E10" s="51"/>
      <c r="F10" s="51"/>
      <c r="G10" s="51"/>
      <c r="H10" s="52"/>
      <c r="I10" s="52"/>
      <c r="J10" s="53"/>
      <c r="K10" s="54"/>
      <c r="L10" s="54"/>
      <c r="M10" s="54"/>
    </row>
    <row r="11" spans="1:13" s="55" customFormat="1" x14ac:dyDescent="0.25">
      <c r="A11" s="50" t="str">
        <f t="shared" si="0"/>
        <v/>
      </c>
      <c r="B11" s="51"/>
      <c r="C11" s="51"/>
      <c r="D11" s="51"/>
      <c r="E11" s="51"/>
      <c r="F11" s="51"/>
      <c r="G11" s="51"/>
      <c r="H11" s="52"/>
      <c r="I11" s="52"/>
      <c r="J11" s="53"/>
      <c r="K11" s="54"/>
      <c r="L11" s="54"/>
      <c r="M11" s="54"/>
    </row>
    <row r="12" spans="1:13" s="55" customFormat="1" x14ac:dyDescent="0.25">
      <c r="A12" s="56" t="str">
        <f t="shared" si="0"/>
        <v/>
      </c>
      <c r="B12" s="51"/>
      <c r="C12" s="51"/>
      <c r="D12" s="51"/>
      <c r="E12" s="51"/>
      <c r="F12" s="51"/>
      <c r="G12" s="51"/>
      <c r="H12" s="52"/>
      <c r="I12" s="52"/>
      <c r="J12" s="53"/>
      <c r="K12" s="54"/>
      <c r="L12" s="54"/>
      <c r="M12" s="54"/>
    </row>
    <row r="13" spans="1:13" s="55" customFormat="1" x14ac:dyDescent="0.25">
      <c r="A13" s="56"/>
      <c r="B13" s="51"/>
      <c r="C13" s="51"/>
      <c r="D13" s="51"/>
      <c r="E13" s="51"/>
      <c r="F13" s="51"/>
      <c r="G13" s="51"/>
      <c r="H13" s="52"/>
      <c r="I13" s="52"/>
      <c r="J13" s="53"/>
      <c r="K13" s="54"/>
      <c r="L13" s="54"/>
      <c r="M13" s="54"/>
    </row>
    <row r="14" spans="1:13" s="55" customFormat="1" x14ac:dyDescent="0.25">
      <c r="A14" s="56"/>
      <c r="B14" s="51"/>
      <c r="C14" s="51"/>
      <c r="D14" s="51"/>
      <c r="E14" s="51"/>
      <c r="F14" s="51"/>
      <c r="G14" s="51"/>
      <c r="H14" s="52"/>
      <c r="I14" s="52"/>
      <c r="J14" s="53"/>
      <c r="K14" s="54"/>
      <c r="L14" s="54"/>
      <c r="M14" s="54"/>
    </row>
    <row r="15" spans="1:13" s="55" customFormat="1" x14ac:dyDescent="0.25">
      <c r="A15" s="56"/>
      <c r="B15" s="51"/>
      <c r="C15" s="51"/>
      <c r="D15" s="51"/>
      <c r="E15" s="51"/>
      <c r="F15" s="51"/>
      <c r="G15" s="51"/>
      <c r="H15" s="52"/>
      <c r="I15" s="52"/>
      <c r="J15" s="53"/>
      <c r="K15" s="54"/>
      <c r="L15" s="54"/>
      <c r="M15" s="54"/>
    </row>
    <row r="16" spans="1:13" s="55" customFormat="1" x14ac:dyDescent="0.25">
      <c r="A16" s="56"/>
      <c r="B16" s="51"/>
      <c r="C16" s="51"/>
      <c r="D16" s="51"/>
      <c r="E16" s="51"/>
      <c r="F16" s="51"/>
      <c r="G16" s="51"/>
      <c r="H16" s="52"/>
      <c r="I16" s="52"/>
      <c r="J16" s="53"/>
      <c r="K16" s="54"/>
      <c r="L16" s="54"/>
      <c r="M16" s="54"/>
    </row>
    <row r="17" spans="1:13" s="55" customFormat="1" x14ac:dyDescent="0.25">
      <c r="A17" s="56"/>
      <c r="B17" s="51"/>
      <c r="C17" s="51"/>
      <c r="D17" s="51"/>
      <c r="E17" s="51"/>
      <c r="F17" s="51"/>
      <c r="G17" s="51"/>
      <c r="H17" s="52"/>
      <c r="I17" s="52"/>
      <c r="J17" s="53"/>
      <c r="K17" s="54"/>
      <c r="L17" s="54"/>
      <c r="M17" s="54"/>
    </row>
    <row r="18" spans="1:13" s="55" customFormat="1" x14ac:dyDescent="0.25">
      <c r="A18" s="56"/>
      <c r="B18" s="51"/>
      <c r="C18" s="51"/>
      <c r="D18" s="51"/>
      <c r="E18" s="51"/>
      <c r="F18" s="51"/>
      <c r="G18" s="51"/>
      <c r="H18" s="52"/>
      <c r="I18" s="52"/>
      <c r="J18" s="53"/>
      <c r="K18" s="54"/>
      <c r="L18" s="54"/>
      <c r="M18" s="54"/>
    </row>
    <row r="19" spans="1:13" s="55" customFormat="1" x14ac:dyDescent="0.25">
      <c r="A19" s="56"/>
      <c r="B19" s="51"/>
      <c r="C19" s="51"/>
      <c r="D19" s="51"/>
      <c r="E19" s="51"/>
      <c r="F19" s="51"/>
      <c r="G19" s="51"/>
      <c r="H19" s="52"/>
      <c r="I19" s="52"/>
      <c r="J19" s="53"/>
      <c r="K19" s="54"/>
      <c r="L19" s="54"/>
      <c r="M19" s="54"/>
    </row>
    <row r="20" spans="1:13" s="55" customFormat="1" x14ac:dyDescent="0.25">
      <c r="A20" s="50" t="str">
        <f t="shared" si="0"/>
        <v/>
      </c>
      <c r="B20" s="51"/>
      <c r="C20" s="51"/>
      <c r="D20" s="51"/>
      <c r="E20" s="51"/>
      <c r="F20" s="51"/>
      <c r="G20" s="51"/>
      <c r="H20" s="52"/>
      <c r="I20" s="52"/>
      <c r="J20" s="53"/>
      <c r="K20" s="54"/>
      <c r="L20" s="54"/>
      <c r="M20" s="54"/>
    </row>
    <row r="21" spans="1:13" s="55" customFormat="1" x14ac:dyDescent="0.25">
      <c r="A21" s="56" t="str">
        <f t="shared" si="0"/>
        <v/>
      </c>
      <c r="B21" s="51"/>
      <c r="C21" s="51"/>
      <c r="D21" s="51"/>
      <c r="E21" s="51"/>
      <c r="F21" s="51"/>
      <c r="G21" s="51"/>
      <c r="H21" s="52"/>
      <c r="I21" s="52"/>
      <c r="J21" s="53"/>
      <c r="K21" s="54"/>
      <c r="L21" s="54"/>
      <c r="M21" s="54"/>
    </row>
    <row r="22" spans="1:13" s="55" customFormat="1" x14ac:dyDescent="0.25">
      <c r="A22" s="50" t="str">
        <f t="shared" si="0"/>
        <v/>
      </c>
      <c r="B22" s="51"/>
      <c r="C22" s="51"/>
      <c r="D22" s="51"/>
      <c r="E22" s="51"/>
      <c r="F22" s="51"/>
      <c r="G22" s="51"/>
      <c r="H22" s="52"/>
      <c r="I22" s="52"/>
      <c r="J22" s="53"/>
      <c r="K22" s="54"/>
      <c r="L22" s="54"/>
      <c r="M22" s="54"/>
    </row>
    <row r="23" spans="1:13" s="55" customFormat="1" x14ac:dyDescent="0.25">
      <c r="A23" s="56" t="str">
        <f t="shared" si="0"/>
        <v/>
      </c>
      <c r="B23" s="51"/>
      <c r="C23" s="51"/>
      <c r="D23" s="51"/>
      <c r="E23" s="51"/>
      <c r="F23" s="51"/>
      <c r="G23" s="51"/>
      <c r="H23" s="52"/>
      <c r="I23" s="52"/>
      <c r="J23" s="53"/>
      <c r="K23" s="54"/>
      <c r="L23" s="54"/>
      <c r="M23" s="54"/>
    </row>
    <row r="24" spans="1:13" ht="18" customHeight="1" x14ac:dyDescent="0.25">
      <c r="A24" s="50" t="str">
        <f t="shared" si="0"/>
        <v/>
      </c>
      <c r="B24" s="51"/>
      <c r="C24" s="51"/>
      <c r="D24" s="51"/>
      <c r="E24" s="51"/>
      <c r="F24" s="51"/>
      <c r="G24" s="51"/>
      <c r="H24" s="52"/>
      <c r="I24" s="52"/>
      <c r="J24" s="53"/>
      <c r="K24" s="54"/>
      <c r="L24" s="54"/>
      <c r="M24" s="54"/>
    </row>
    <row r="25" spans="1:13" ht="18" customHeight="1" x14ac:dyDescent="0.25">
      <c r="A25" s="56" t="str">
        <f t="shared" si="0"/>
        <v/>
      </c>
      <c r="B25" s="51"/>
      <c r="C25" s="51"/>
      <c r="D25" s="51"/>
      <c r="E25" s="51"/>
      <c r="F25" s="51"/>
      <c r="G25" s="51"/>
      <c r="H25" s="52"/>
      <c r="I25" s="52"/>
      <c r="J25" s="53"/>
      <c r="K25" s="54"/>
      <c r="L25" s="54"/>
      <c r="M25" s="54"/>
    </row>
    <row r="26" spans="1:13" ht="18" customHeight="1" x14ac:dyDescent="0.25">
      <c r="A26" s="50" t="str">
        <f t="shared" si="0"/>
        <v/>
      </c>
      <c r="B26" s="51"/>
      <c r="C26" s="51"/>
      <c r="D26" s="51"/>
      <c r="E26" s="51"/>
      <c r="F26" s="51"/>
      <c r="G26" s="51"/>
      <c r="H26" s="52"/>
      <c r="I26" s="52"/>
      <c r="J26" s="53"/>
      <c r="K26" s="54"/>
      <c r="L26" s="54"/>
      <c r="M26" s="54"/>
    </row>
    <row r="27" spans="1:13" ht="18" customHeight="1" x14ac:dyDescent="0.25">
      <c r="A27" s="56" t="str">
        <f t="shared" si="0"/>
        <v/>
      </c>
      <c r="B27" s="51"/>
      <c r="C27" s="51"/>
      <c r="D27" s="51"/>
      <c r="E27" s="51"/>
      <c r="F27" s="51"/>
      <c r="G27" s="51"/>
      <c r="H27" s="52"/>
      <c r="I27" s="52"/>
      <c r="J27" s="53"/>
      <c r="K27" s="54"/>
      <c r="L27" s="54"/>
      <c r="M27" s="54"/>
    </row>
    <row r="28" spans="1:13" ht="18" customHeight="1" x14ac:dyDescent="0.25">
      <c r="A28" s="50" t="str">
        <f t="shared" si="0"/>
        <v/>
      </c>
      <c r="B28" s="51"/>
      <c r="C28" s="51"/>
      <c r="D28" s="51"/>
      <c r="E28" s="51"/>
      <c r="F28" s="51"/>
      <c r="G28" s="51"/>
      <c r="H28" s="52"/>
      <c r="I28" s="52"/>
      <c r="J28" s="53"/>
      <c r="K28" s="54"/>
      <c r="L28" s="54"/>
      <c r="M28" s="54"/>
    </row>
    <row r="29" spans="1:13" ht="18" customHeight="1" x14ac:dyDescent="0.25">
      <c r="A29" s="56" t="str">
        <f t="shared" si="0"/>
        <v/>
      </c>
      <c r="B29" s="51"/>
      <c r="C29" s="51"/>
      <c r="D29" s="51"/>
      <c r="E29" s="51"/>
      <c r="F29" s="51"/>
      <c r="G29" s="51"/>
      <c r="H29" s="52"/>
      <c r="I29" s="52"/>
      <c r="J29" s="53"/>
      <c r="K29" s="54"/>
      <c r="L29" s="54"/>
      <c r="M29" s="54"/>
    </row>
    <row r="30" spans="1:13" ht="18" customHeight="1" x14ac:dyDescent="0.25">
      <c r="A30" s="50" t="str">
        <f t="shared" si="0"/>
        <v/>
      </c>
      <c r="B30" s="51"/>
      <c r="C30" s="51"/>
      <c r="D30" s="51"/>
      <c r="E30" s="51"/>
      <c r="F30" s="51"/>
      <c r="G30" s="51"/>
      <c r="H30" s="52"/>
      <c r="I30" s="52"/>
      <c r="J30" s="53"/>
      <c r="K30" s="54"/>
      <c r="L30" s="54"/>
      <c r="M30" s="54"/>
    </row>
    <row r="31" spans="1:13" ht="18" customHeight="1" x14ac:dyDescent="0.25">
      <c r="A31" s="56" t="str">
        <f t="shared" si="0"/>
        <v/>
      </c>
      <c r="B31" s="51"/>
      <c r="C31" s="51"/>
      <c r="D31" s="51"/>
      <c r="E31" s="51"/>
      <c r="F31" s="51"/>
      <c r="G31" s="51"/>
      <c r="H31" s="52"/>
      <c r="I31" s="52"/>
      <c r="J31" s="53"/>
      <c r="K31" s="54"/>
      <c r="L31" s="54"/>
      <c r="M31" s="54"/>
    </row>
    <row r="32" spans="1:13" ht="21.75" customHeight="1" x14ac:dyDescent="0.25">
      <c r="A32" s="119" t="s">
        <v>1019</v>
      </c>
      <c r="B32" s="119"/>
      <c r="C32" s="119"/>
      <c r="D32" s="119"/>
      <c r="E32" s="119"/>
      <c r="F32" s="119"/>
      <c r="G32" s="119"/>
      <c r="H32" s="119"/>
      <c r="I32" s="119"/>
      <c r="J32" s="57">
        <f>SUM(J6:J31)</f>
        <v>0</v>
      </c>
      <c r="K32" s="57">
        <f>SUM(K6:K31)</f>
        <v>0</v>
      </c>
      <c r="L32" s="57">
        <f>SUM(L6:L31)</f>
        <v>0</v>
      </c>
      <c r="M32" s="57">
        <f>SUM(M6:M31)</f>
        <v>0</v>
      </c>
    </row>
    <row r="33" spans="1:13" ht="19.5" customHeight="1" x14ac:dyDescent="0.25">
      <c r="A33" s="120" t="s">
        <v>1020</v>
      </c>
      <c r="B33" s="120"/>
      <c r="C33" s="120"/>
      <c r="D33" s="120"/>
      <c r="E33" s="120"/>
      <c r="F33" s="120"/>
      <c r="G33" s="120"/>
      <c r="H33" s="120"/>
      <c r="I33" s="120"/>
      <c r="J33" s="121" t="str">
        <f>IF(SUMPRODUCT((D6:D31&lt;&gt;"")*((B6:B31="")+(C6:C31="")+(E6:E31="")+(F6:F31="")+(G6:G31="")+(J6:J31=0)))&gt;0,"⚠️ Hay filas de movilidad incompletas – complete todos los campos","✅ Filas completas")</f>
        <v>✅ Filas completas</v>
      </c>
      <c r="K33" s="121"/>
      <c r="L33" s="121"/>
      <c r="M33" s="121"/>
    </row>
    <row r="34" spans="1:13" s="69" customFormat="1" ht="38.25" x14ac:dyDescent="0.2">
      <c r="A34" s="67" t="s">
        <v>1008</v>
      </c>
      <c r="B34" s="67" t="s">
        <v>1119</v>
      </c>
      <c r="C34" s="67" t="s">
        <v>1121</v>
      </c>
      <c r="D34" s="67" t="s">
        <v>1009</v>
      </c>
      <c r="E34" s="67" t="s">
        <v>1010</v>
      </c>
      <c r="F34" s="67" t="s">
        <v>1011</v>
      </c>
      <c r="G34" s="67" t="s">
        <v>1012</v>
      </c>
      <c r="H34" s="67" t="s">
        <v>1013</v>
      </c>
      <c r="I34" s="67" t="s">
        <v>1014</v>
      </c>
      <c r="J34" s="67" t="s">
        <v>1015</v>
      </c>
      <c r="K34" s="70" t="s">
        <v>1016</v>
      </c>
      <c r="L34" s="70" t="s">
        <v>1017</v>
      </c>
      <c r="M34" s="70" t="s">
        <v>1018</v>
      </c>
    </row>
    <row r="35" spans="1:13" ht="39.75" customHeight="1" x14ac:dyDescent="0.25">
      <c r="A35" s="122" t="s">
        <v>1116</v>
      </c>
      <c r="B35" s="122"/>
      <c r="C35" s="122"/>
      <c r="D35" s="122"/>
      <c r="E35" s="122"/>
      <c r="F35" s="122"/>
      <c r="G35" s="122"/>
      <c r="H35" s="122"/>
      <c r="I35" s="122"/>
      <c r="J35" s="122"/>
      <c r="K35" s="122"/>
      <c r="L35" s="122"/>
      <c r="M35" s="122"/>
    </row>
    <row r="36" spans="1:13" x14ac:dyDescent="0.25">
      <c r="A36" s="50" t="str">
        <f t="shared" ref="A36:A47" si="1">IF(D36&lt;&gt;"",ROW()-28+1,"")</f>
        <v/>
      </c>
      <c r="B36" s="51"/>
      <c r="C36" s="51"/>
      <c r="D36" s="51"/>
      <c r="E36" s="51"/>
      <c r="F36" s="51"/>
      <c r="G36" s="51"/>
      <c r="H36" s="52"/>
      <c r="I36" s="52"/>
      <c r="J36" s="53"/>
      <c r="K36" s="54"/>
      <c r="L36" s="54"/>
      <c r="M36" s="54"/>
    </row>
    <row r="37" spans="1:13" x14ac:dyDescent="0.25">
      <c r="A37" s="56" t="str">
        <f t="shared" si="1"/>
        <v/>
      </c>
      <c r="B37" s="51"/>
      <c r="C37" s="51"/>
      <c r="D37" s="51"/>
      <c r="E37" s="51"/>
      <c r="F37" s="51"/>
      <c r="G37" s="51"/>
      <c r="H37" s="52"/>
      <c r="I37" s="52"/>
      <c r="J37" s="53"/>
      <c r="K37" s="54"/>
      <c r="L37" s="54"/>
      <c r="M37" s="54"/>
    </row>
    <row r="38" spans="1:13" x14ac:dyDescent="0.25">
      <c r="A38" s="50" t="str">
        <f t="shared" si="1"/>
        <v/>
      </c>
      <c r="B38" s="51"/>
      <c r="C38" s="51"/>
      <c r="D38" s="51"/>
      <c r="E38" s="51"/>
      <c r="F38" s="51"/>
      <c r="G38" s="51"/>
      <c r="H38" s="52"/>
      <c r="I38" s="52"/>
      <c r="J38" s="53"/>
      <c r="K38" s="54"/>
      <c r="L38" s="54"/>
      <c r="M38" s="54"/>
    </row>
    <row r="39" spans="1:13" x14ac:dyDescent="0.25">
      <c r="A39" s="56" t="str">
        <f t="shared" si="1"/>
        <v/>
      </c>
      <c r="B39" s="51"/>
      <c r="C39" s="51"/>
      <c r="D39" s="51"/>
      <c r="E39" s="51"/>
      <c r="F39" s="51"/>
      <c r="G39" s="51"/>
      <c r="H39" s="52"/>
      <c r="I39" s="52"/>
      <c r="J39" s="53"/>
      <c r="K39" s="54"/>
      <c r="L39" s="54"/>
      <c r="M39" s="54"/>
    </row>
    <row r="40" spans="1:13" x14ac:dyDescent="0.25">
      <c r="A40" s="50" t="str">
        <f t="shared" si="1"/>
        <v/>
      </c>
      <c r="B40" s="51"/>
      <c r="C40" s="51"/>
      <c r="D40" s="51"/>
      <c r="E40" s="51"/>
      <c r="F40" s="51"/>
      <c r="G40" s="51"/>
      <c r="H40" s="52"/>
      <c r="I40" s="52"/>
      <c r="J40" s="53"/>
      <c r="K40" s="54"/>
      <c r="L40" s="54"/>
      <c r="M40" s="54"/>
    </row>
    <row r="41" spans="1:13" ht="18" customHeight="1" x14ac:dyDescent="0.25">
      <c r="A41" s="56" t="str">
        <f t="shared" si="1"/>
        <v/>
      </c>
      <c r="B41" s="51"/>
      <c r="C41" s="51"/>
      <c r="D41" s="51"/>
      <c r="E41" s="51"/>
      <c r="F41" s="51"/>
      <c r="G41" s="51"/>
      <c r="H41" s="52"/>
      <c r="I41" s="52"/>
      <c r="J41" s="53"/>
      <c r="K41" s="54"/>
      <c r="L41" s="54"/>
      <c r="M41" s="54"/>
    </row>
    <row r="42" spans="1:13" ht="18" customHeight="1" x14ac:dyDescent="0.25">
      <c r="A42" s="50" t="str">
        <f t="shared" si="1"/>
        <v/>
      </c>
      <c r="B42" s="51"/>
      <c r="C42" s="51"/>
      <c r="D42" s="51"/>
      <c r="E42" s="51"/>
      <c r="F42" s="51"/>
      <c r="G42" s="51"/>
      <c r="H42" s="52"/>
      <c r="I42" s="52"/>
      <c r="J42" s="53"/>
      <c r="K42" s="54"/>
      <c r="L42" s="54"/>
      <c r="M42" s="54"/>
    </row>
    <row r="43" spans="1:13" ht="18" customHeight="1" x14ac:dyDescent="0.25">
      <c r="A43" s="56" t="str">
        <f t="shared" si="1"/>
        <v/>
      </c>
      <c r="B43" s="51"/>
      <c r="C43" s="51"/>
      <c r="D43" s="51"/>
      <c r="E43" s="51"/>
      <c r="F43" s="51"/>
      <c r="G43" s="51"/>
      <c r="H43" s="52"/>
      <c r="I43" s="52"/>
      <c r="J43" s="53"/>
      <c r="K43" s="54"/>
      <c r="L43" s="54"/>
      <c r="M43" s="54"/>
    </row>
    <row r="44" spans="1:13" ht="18" customHeight="1" x14ac:dyDescent="0.25">
      <c r="A44" s="50" t="str">
        <f t="shared" si="1"/>
        <v/>
      </c>
      <c r="B44" s="51"/>
      <c r="C44" s="51"/>
      <c r="D44" s="51"/>
      <c r="E44" s="51"/>
      <c r="F44" s="51"/>
      <c r="G44" s="51"/>
      <c r="H44" s="52"/>
      <c r="I44" s="52"/>
      <c r="J44" s="53"/>
      <c r="K44" s="54"/>
      <c r="L44" s="54"/>
      <c r="M44" s="54"/>
    </row>
    <row r="45" spans="1:13" ht="18" customHeight="1" x14ac:dyDescent="0.25">
      <c r="A45" s="56" t="str">
        <f t="shared" si="1"/>
        <v/>
      </c>
      <c r="B45" s="51"/>
      <c r="C45" s="51"/>
      <c r="D45" s="51"/>
      <c r="E45" s="51"/>
      <c r="F45" s="51"/>
      <c r="G45" s="51"/>
      <c r="H45" s="52"/>
      <c r="I45" s="52"/>
      <c r="J45" s="53"/>
      <c r="K45" s="54"/>
      <c r="L45" s="54"/>
      <c r="M45" s="54"/>
    </row>
    <row r="46" spans="1:13" ht="18" customHeight="1" x14ac:dyDescent="0.25">
      <c r="A46" s="50" t="str">
        <f t="shared" si="1"/>
        <v/>
      </c>
      <c r="B46" s="51"/>
      <c r="C46" s="51"/>
      <c r="D46" s="51"/>
      <c r="E46" s="51"/>
      <c r="F46" s="51"/>
      <c r="G46" s="51"/>
      <c r="H46" s="52"/>
      <c r="I46" s="52"/>
      <c r="J46" s="53"/>
      <c r="K46" s="54"/>
      <c r="L46" s="54"/>
      <c r="M46" s="54"/>
    </row>
    <row r="47" spans="1:13" ht="18" customHeight="1" x14ac:dyDescent="0.25">
      <c r="A47" s="56" t="str">
        <f t="shared" si="1"/>
        <v/>
      </c>
      <c r="B47" s="51"/>
      <c r="C47" s="51"/>
      <c r="D47" s="51"/>
      <c r="E47" s="51"/>
      <c r="F47" s="51"/>
      <c r="G47" s="51"/>
      <c r="H47" s="52"/>
      <c r="I47" s="52"/>
      <c r="J47" s="53"/>
      <c r="K47" s="54"/>
      <c r="L47" s="54"/>
      <c r="M47" s="54"/>
    </row>
    <row r="48" spans="1:13" ht="21.75" customHeight="1" x14ac:dyDescent="0.25">
      <c r="A48" s="123" t="s">
        <v>1021</v>
      </c>
      <c r="B48" s="123"/>
      <c r="C48" s="123"/>
      <c r="D48" s="123"/>
      <c r="E48" s="123"/>
      <c r="F48" s="123"/>
      <c r="G48" s="123"/>
      <c r="H48" s="123"/>
      <c r="I48" s="123"/>
      <c r="J48" s="58">
        <f>SUM(J36:J47)</f>
        <v>0</v>
      </c>
      <c r="K48" s="58">
        <f>SUM(K36:K47)</f>
        <v>0</v>
      </c>
      <c r="L48" s="58">
        <f>SUM(L36:L47)</f>
        <v>0</v>
      </c>
      <c r="M48" s="58">
        <f>SUM(M36:M47)</f>
        <v>0</v>
      </c>
    </row>
    <row r="49" spans="1:13" ht="19.5" customHeight="1" x14ac:dyDescent="0.25">
      <c r="A49" s="120" t="s">
        <v>1022</v>
      </c>
      <c r="B49" s="120"/>
      <c r="C49" s="120"/>
      <c r="D49" s="120"/>
      <c r="E49" s="120"/>
      <c r="F49" s="120"/>
      <c r="G49" s="120"/>
      <c r="H49" s="120"/>
      <c r="I49" s="120"/>
      <c r="J49" s="121" t="str">
        <f>IF(SUMPRODUCT((D36:D47&lt;&gt;"")*((B36:B47="")+(C36:C47="")+(E36:E47="")+(F36:F47="")+(G36:G47="")+(J36:J47=0)))&gt;0,"⚠️ Filas de actividad incompletas – complete todos los campos","✅ Filas completas")</f>
        <v>✅ Filas completas</v>
      </c>
      <c r="K49" s="121"/>
      <c r="L49" s="121"/>
      <c r="M49" s="121"/>
    </row>
    <row r="50" spans="1:13" s="69" customFormat="1" ht="38.25" x14ac:dyDescent="0.2">
      <c r="A50" s="67" t="s">
        <v>1008</v>
      </c>
      <c r="B50" s="67" t="s">
        <v>1119</v>
      </c>
      <c r="C50" s="67" t="s">
        <v>1122</v>
      </c>
      <c r="D50" s="67" t="s">
        <v>1009</v>
      </c>
      <c r="E50" s="67" t="s">
        <v>1010</v>
      </c>
      <c r="F50" s="67" t="s">
        <v>1011</v>
      </c>
      <c r="G50" s="67" t="s">
        <v>1012</v>
      </c>
      <c r="H50" s="67" t="s">
        <v>1013</v>
      </c>
      <c r="I50" s="67" t="s">
        <v>1014</v>
      </c>
      <c r="J50" s="67" t="s">
        <v>1015</v>
      </c>
      <c r="K50" s="70" t="s">
        <v>1016</v>
      </c>
      <c r="L50" s="70" t="s">
        <v>1017</v>
      </c>
      <c r="M50" s="70" t="s">
        <v>1018</v>
      </c>
    </row>
    <row r="51" spans="1:13" ht="51.75" customHeight="1" x14ac:dyDescent="0.25">
      <c r="A51" s="124" t="s">
        <v>1117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</row>
    <row r="52" spans="1:13" x14ac:dyDescent="0.25">
      <c r="A52" s="50" t="str">
        <f t="shared" ref="A52:A61" si="2">IF(D52&lt;&gt;"",ROW()-44+1,"")</f>
        <v/>
      </c>
      <c r="B52" s="51"/>
      <c r="C52" s="51"/>
      <c r="D52" s="51"/>
      <c r="E52" s="51"/>
      <c r="F52" s="51"/>
      <c r="G52" s="51"/>
      <c r="H52" s="52"/>
      <c r="I52" s="52"/>
      <c r="J52" s="53"/>
      <c r="K52" s="54"/>
      <c r="L52" s="54"/>
      <c r="M52" s="54"/>
    </row>
    <row r="53" spans="1:13" x14ac:dyDescent="0.25">
      <c r="A53" s="56" t="str">
        <f t="shared" si="2"/>
        <v/>
      </c>
      <c r="B53" s="51"/>
      <c r="C53" s="51"/>
      <c r="D53" s="51"/>
      <c r="E53" s="51"/>
      <c r="F53" s="51"/>
      <c r="G53" s="51"/>
      <c r="H53" s="52"/>
      <c r="I53" s="52"/>
      <c r="J53" s="53"/>
      <c r="K53" s="54"/>
      <c r="L53" s="54"/>
      <c r="M53" s="54"/>
    </row>
    <row r="54" spans="1:13" x14ac:dyDescent="0.25">
      <c r="A54" s="50" t="str">
        <f t="shared" si="2"/>
        <v/>
      </c>
      <c r="B54" s="51"/>
      <c r="C54" s="51"/>
      <c r="D54" s="51"/>
      <c r="E54" s="51"/>
      <c r="F54" s="51"/>
      <c r="G54" s="51"/>
      <c r="H54" s="52"/>
      <c r="I54" s="52"/>
      <c r="J54" s="53"/>
      <c r="K54" s="54"/>
      <c r="L54" s="54"/>
      <c r="M54" s="54"/>
    </row>
    <row r="55" spans="1:13" x14ac:dyDescent="0.25">
      <c r="A55" s="56" t="str">
        <f t="shared" si="2"/>
        <v/>
      </c>
      <c r="B55" s="51"/>
      <c r="C55" s="51"/>
      <c r="D55" s="51"/>
      <c r="E55" s="51"/>
      <c r="F55" s="51"/>
      <c r="G55" s="51"/>
      <c r="H55" s="52"/>
      <c r="I55" s="52"/>
      <c r="J55" s="53"/>
      <c r="K55" s="54"/>
      <c r="L55" s="54"/>
      <c r="M55" s="54"/>
    </row>
    <row r="56" spans="1:13" x14ac:dyDescent="0.25">
      <c r="A56" s="50" t="str">
        <f t="shared" si="2"/>
        <v/>
      </c>
      <c r="B56" s="51"/>
      <c r="C56" s="51"/>
      <c r="D56" s="51"/>
      <c r="E56" s="51"/>
      <c r="F56" s="51"/>
      <c r="G56" s="51"/>
      <c r="H56" s="52"/>
      <c r="I56" s="52"/>
      <c r="J56" s="53"/>
      <c r="K56" s="54"/>
      <c r="L56" s="54"/>
      <c r="M56" s="54"/>
    </row>
    <row r="57" spans="1:13" x14ac:dyDescent="0.25">
      <c r="A57" s="56" t="str">
        <f t="shared" si="2"/>
        <v/>
      </c>
      <c r="B57" s="51"/>
      <c r="C57" s="51"/>
      <c r="D57" s="51"/>
      <c r="E57" s="51"/>
      <c r="F57" s="51"/>
      <c r="G57" s="51"/>
      <c r="H57" s="52"/>
      <c r="I57" s="52"/>
      <c r="J57" s="53"/>
      <c r="K57" s="54"/>
      <c r="L57" s="54"/>
      <c r="M57" s="54"/>
    </row>
    <row r="58" spans="1:13" x14ac:dyDescent="0.25">
      <c r="A58" s="50" t="str">
        <f t="shared" si="2"/>
        <v/>
      </c>
      <c r="B58" s="51"/>
      <c r="C58" s="51"/>
      <c r="D58" s="51"/>
      <c r="E58" s="51"/>
      <c r="F58" s="51"/>
      <c r="G58" s="51"/>
      <c r="H58" s="52"/>
      <c r="I58" s="52"/>
      <c r="J58" s="53"/>
      <c r="K58" s="54"/>
      <c r="L58" s="54"/>
      <c r="M58" s="54"/>
    </row>
    <row r="59" spans="1:13" ht="18" customHeight="1" x14ac:dyDescent="0.25">
      <c r="A59" s="56" t="str">
        <f t="shared" si="2"/>
        <v/>
      </c>
      <c r="B59" s="51"/>
      <c r="C59" s="51"/>
      <c r="D59" s="51"/>
      <c r="E59" s="51"/>
      <c r="F59" s="51"/>
      <c r="G59" s="51"/>
      <c r="H59" s="52"/>
      <c r="I59" s="52"/>
      <c r="J59" s="53"/>
      <c r="K59" s="54"/>
      <c r="L59" s="54"/>
      <c r="M59" s="54"/>
    </row>
    <row r="60" spans="1:13" ht="18" customHeight="1" x14ac:dyDescent="0.25">
      <c r="A60" s="50" t="str">
        <f t="shared" si="2"/>
        <v/>
      </c>
      <c r="B60" s="51"/>
      <c r="C60" s="51"/>
      <c r="D60" s="51"/>
      <c r="E60" s="51"/>
      <c r="F60" s="51"/>
      <c r="G60" s="51"/>
      <c r="H60" s="52"/>
      <c r="I60" s="52"/>
      <c r="J60" s="53"/>
      <c r="K60" s="54"/>
      <c r="L60" s="54"/>
      <c r="M60" s="54"/>
    </row>
    <row r="61" spans="1:13" ht="18" customHeight="1" x14ac:dyDescent="0.25">
      <c r="A61" s="56" t="str">
        <f t="shared" si="2"/>
        <v/>
      </c>
      <c r="B61" s="51"/>
      <c r="C61" s="51"/>
      <c r="D61" s="51"/>
      <c r="E61" s="51"/>
      <c r="F61" s="51"/>
      <c r="G61" s="51"/>
      <c r="H61" s="52"/>
      <c r="I61" s="52"/>
      <c r="J61" s="53"/>
      <c r="K61" s="54"/>
      <c r="L61" s="54"/>
      <c r="M61" s="54"/>
    </row>
    <row r="62" spans="1:13" ht="21.75" customHeight="1" x14ac:dyDescent="0.25">
      <c r="A62" s="125" t="s">
        <v>1023</v>
      </c>
      <c r="B62" s="125"/>
      <c r="C62" s="125"/>
      <c r="D62" s="125"/>
      <c r="E62" s="125"/>
      <c r="F62" s="125"/>
      <c r="G62" s="125"/>
      <c r="H62" s="125"/>
      <c r="I62" s="125"/>
      <c r="J62" s="59">
        <f>SUM(J52:J61)</f>
        <v>0</v>
      </c>
      <c r="K62" s="59">
        <f>SUM(K52:K61)</f>
        <v>0</v>
      </c>
      <c r="L62" s="59">
        <f>SUM(L52:L61)</f>
        <v>0</v>
      </c>
      <c r="M62" s="59">
        <f>SUM(M52:M61)</f>
        <v>0</v>
      </c>
    </row>
    <row r="63" spans="1:13" ht="19.5" customHeight="1" x14ac:dyDescent="0.25">
      <c r="A63" s="120" t="s">
        <v>1024</v>
      </c>
      <c r="B63" s="120"/>
      <c r="C63" s="120"/>
      <c r="D63" s="120"/>
      <c r="E63" s="120"/>
      <c r="F63" s="120"/>
      <c r="G63" s="120"/>
      <c r="H63" s="120"/>
      <c r="I63" s="120"/>
      <c r="J63" s="121" t="str">
        <f>IF(SUMPRODUCT((D52:D61&lt;&gt;"")*((B52:B61="")+(C52:C61="")+(E52:E61="")+(F52:F61="")+(G52:G61="")+(J52:J61=0)))&gt;0,"⚠️ Filas de recurso incompletas – complete todos los campos","✅ Filas completas")</f>
        <v>✅ Filas completas</v>
      </c>
      <c r="K63" s="121"/>
      <c r="L63" s="121"/>
      <c r="M63" s="121"/>
    </row>
    <row r="64" spans="1:13" s="69" customFormat="1" ht="38.25" x14ac:dyDescent="0.2">
      <c r="A64" s="67" t="s">
        <v>1008</v>
      </c>
      <c r="B64" s="67" t="s">
        <v>1119</v>
      </c>
      <c r="C64" s="67" t="s">
        <v>1123</v>
      </c>
      <c r="D64" s="67" t="s">
        <v>1009</v>
      </c>
      <c r="E64" s="67" t="s">
        <v>1010</v>
      </c>
      <c r="F64" s="67" t="s">
        <v>1011</v>
      </c>
      <c r="G64" s="67" t="s">
        <v>1012</v>
      </c>
      <c r="H64" s="67" t="s">
        <v>1013</v>
      </c>
      <c r="I64" s="67" t="s">
        <v>1014</v>
      </c>
      <c r="J64" s="67" t="s">
        <v>1015</v>
      </c>
      <c r="K64" s="70" t="s">
        <v>1016</v>
      </c>
      <c r="L64" s="70" t="s">
        <v>1017</v>
      </c>
      <c r="M64" s="70" t="s">
        <v>1018</v>
      </c>
    </row>
    <row r="65" spans="1:13" ht="55.5" customHeight="1" x14ac:dyDescent="0.25">
      <c r="A65" s="126" t="s">
        <v>1118</v>
      </c>
      <c r="B65" s="126"/>
      <c r="C65" s="126"/>
      <c r="D65" s="126"/>
      <c r="E65" s="126"/>
      <c r="F65" s="126"/>
      <c r="G65" s="126"/>
      <c r="H65" s="126"/>
      <c r="I65" s="126"/>
      <c r="J65" s="126"/>
      <c r="K65" s="126"/>
      <c r="L65" s="126"/>
      <c r="M65" s="126"/>
    </row>
    <row r="66" spans="1:13" ht="18" customHeight="1" x14ac:dyDescent="0.25">
      <c r="A66" s="60">
        <v>1</v>
      </c>
      <c r="B66" s="61"/>
      <c r="C66" s="62"/>
      <c r="D66" s="51"/>
      <c r="E66" s="51"/>
      <c r="F66" s="51"/>
      <c r="G66" s="51"/>
      <c r="H66" s="52"/>
      <c r="I66" s="52"/>
      <c r="J66" s="53"/>
      <c r="K66" s="54"/>
      <c r="L66" s="54"/>
      <c r="M66" s="54"/>
    </row>
    <row r="67" spans="1:13" ht="18" customHeight="1" x14ac:dyDescent="0.25">
      <c r="A67" s="63">
        <v>2</v>
      </c>
      <c r="B67" s="61"/>
      <c r="C67" s="64"/>
      <c r="D67" s="51"/>
      <c r="E67" s="51"/>
      <c r="F67" s="51"/>
      <c r="G67" s="51"/>
      <c r="H67" s="52"/>
      <c r="I67" s="52"/>
      <c r="J67" s="53"/>
      <c r="K67" s="54"/>
      <c r="L67" s="54"/>
      <c r="M67" s="54"/>
    </row>
    <row r="68" spans="1:13" ht="18" customHeight="1" x14ac:dyDescent="0.25">
      <c r="A68" s="60">
        <v>3</v>
      </c>
      <c r="B68" s="61"/>
      <c r="C68" s="62"/>
      <c r="D68" s="51"/>
      <c r="E68" s="51"/>
      <c r="F68" s="51"/>
      <c r="G68" s="51"/>
      <c r="H68" s="52"/>
      <c r="I68" s="52"/>
      <c r="J68" s="53"/>
      <c r="K68" s="54"/>
      <c r="L68" s="54"/>
      <c r="M68" s="54"/>
    </row>
    <row r="69" spans="1:13" ht="18" customHeight="1" x14ac:dyDescent="0.25">
      <c r="A69" s="63">
        <v>4</v>
      </c>
      <c r="B69" s="61"/>
      <c r="C69" s="64"/>
      <c r="D69" s="51"/>
      <c r="E69" s="51"/>
      <c r="F69" s="51"/>
      <c r="G69" s="51"/>
      <c r="H69" s="52"/>
      <c r="I69" s="52"/>
      <c r="J69" s="53"/>
      <c r="K69" s="54"/>
      <c r="L69" s="54"/>
      <c r="M69" s="54"/>
    </row>
    <row r="70" spans="1:13" ht="18" customHeight="1" x14ac:dyDescent="0.25">
      <c r="A70" s="60">
        <v>5</v>
      </c>
      <c r="B70" s="61"/>
      <c r="C70" s="62"/>
      <c r="D70" s="51"/>
      <c r="E70" s="51"/>
      <c r="F70" s="51"/>
      <c r="G70" s="51"/>
      <c r="H70" s="52"/>
      <c r="I70" s="52"/>
      <c r="J70" s="53"/>
      <c r="K70" s="54"/>
      <c r="L70" s="54"/>
      <c r="M70" s="54"/>
    </row>
    <row r="71" spans="1:13" ht="18" customHeight="1" x14ac:dyDescent="0.25">
      <c r="A71" s="63">
        <v>6</v>
      </c>
      <c r="B71" s="61"/>
      <c r="C71" s="64"/>
      <c r="D71" s="51"/>
      <c r="E71" s="51"/>
      <c r="F71" s="51"/>
      <c r="G71" s="51"/>
      <c r="H71" s="52"/>
      <c r="I71" s="52"/>
      <c r="J71" s="53"/>
      <c r="K71" s="54"/>
      <c r="L71" s="54"/>
      <c r="M71" s="54"/>
    </row>
    <row r="72" spans="1:13" ht="21.75" customHeight="1" x14ac:dyDescent="0.25">
      <c r="A72" s="127" t="s">
        <v>1025</v>
      </c>
      <c r="B72" s="127"/>
      <c r="C72" s="127"/>
      <c r="D72" s="127"/>
      <c r="E72" s="127"/>
      <c r="F72" s="127"/>
      <c r="G72" s="127"/>
      <c r="H72" s="127"/>
      <c r="I72" s="127"/>
      <c r="J72" s="65">
        <f>SUM(J66:J71)</f>
        <v>0</v>
      </c>
      <c r="K72" s="65">
        <f>SUM(K66:K71)</f>
        <v>0</v>
      </c>
      <c r="L72" s="65">
        <f>SUM(L66:L71)</f>
        <v>0</v>
      </c>
      <c r="M72" s="65">
        <f>SUM(M66:M71)</f>
        <v>0</v>
      </c>
    </row>
    <row r="73" spans="1:13" ht="21.75" customHeight="1" x14ac:dyDescent="0.25">
      <c r="A73" s="128" t="s">
        <v>1124</v>
      </c>
      <c r="B73" s="128"/>
      <c r="C73" s="128"/>
      <c r="D73" s="128"/>
      <c r="E73" s="128"/>
      <c r="F73" s="128"/>
      <c r="G73" s="128"/>
      <c r="H73" s="128"/>
      <c r="I73" s="128"/>
      <c r="J73" s="129" t="str">
        <f>IF(Justificación_Centro!E37&lt;&gt;"Coordinador","🚫 No aplica — centro coordinado",MAX(0,Justificación_Centro!D26-J72))</f>
        <v>🚫 No aplica — centro coordinado</v>
      </c>
      <c r="K73" s="129"/>
      <c r="L73" s="129"/>
      <c r="M73" s="129"/>
    </row>
    <row r="75" spans="1:13" ht="19.5" customHeight="1" x14ac:dyDescent="0.25">
      <c r="A75" s="130" t="s">
        <v>1026</v>
      </c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</row>
    <row r="76" spans="1:13" ht="19.5" customHeight="1" x14ac:dyDescent="0.25">
      <c r="A76" s="132" t="s">
        <v>964</v>
      </c>
      <c r="B76" s="133"/>
      <c r="C76" s="134"/>
      <c r="D76" s="131" t="s">
        <v>982</v>
      </c>
      <c r="E76" s="131"/>
      <c r="F76" s="131" t="s">
        <v>1027</v>
      </c>
      <c r="G76" s="131"/>
      <c r="H76" s="131" t="s">
        <v>983</v>
      </c>
      <c r="I76" s="131"/>
      <c r="J76" s="131" t="s">
        <v>1028</v>
      </c>
      <c r="K76" s="135"/>
      <c r="L76" s="135"/>
      <c r="M76" s="135"/>
    </row>
    <row r="77" spans="1:13" ht="21.75" customHeight="1" x14ac:dyDescent="0.25">
      <c r="A77" s="136" t="s">
        <v>985</v>
      </c>
      <c r="B77" s="136"/>
      <c r="C77" s="136"/>
      <c r="D77" s="137">
        <f>M32</f>
        <v>0</v>
      </c>
      <c r="E77" s="137"/>
      <c r="F77" s="137">
        <f>Justificación_Centro!D27*0.7</f>
        <v>0</v>
      </c>
      <c r="G77" s="137"/>
      <c r="H77" s="137">
        <f>Justificación_Centro!D27*0.8</f>
        <v>0</v>
      </c>
      <c r="I77" s="137"/>
      <c r="J77" s="138" t="str">
        <f>IF(M32=0,"⬜ Sin datos",IF(M32&lt;Justificación_Centro!D27*0.7,"⚠️ Por debajo mín. 70%",IF(M32&lt;=Justificación_Centro!D27*0.8,"✅ OK (70-80% s/ayuda)","🔴 Excede máx. 80% s/ayuda")))</f>
        <v>⬜ Sin datos</v>
      </c>
      <c r="K77" s="138"/>
      <c r="L77" s="138"/>
      <c r="M77" s="138"/>
    </row>
    <row r="78" spans="1:13" ht="21.75" customHeight="1" x14ac:dyDescent="0.25">
      <c r="A78" s="139" t="s">
        <v>1029</v>
      </c>
      <c r="B78" s="139"/>
      <c r="C78" s="139"/>
      <c r="D78" s="140">
        <f>M48+M62</f>
        <v>0</v>
      </c>
      <c r="E78" s="140"/>
      <c r="F78" s="140">
        <f>Justificación_Centro!D27*0.2</f>
        <v>0</v>
      </c>
      <c r="G78" s="140"/>
      <c r="H78" s="140">
        <f>Justificación_Centro!D27*0.3</f>
        <v>0</v>
      </c>
      <c r="I78" s="140"/>
      <c r="J78" s="141" t="str">
        <f>IF(M48+M62=0,"⬜ Sin datos",IF(M48+M62&lt;Justificación_Centro!D27*0.2,"⚠️ B+C bajo mín. 20%",IF(M48+M62&lt;=Justificación_Centro!D27*0.3,"✅ OK B+C (20-30% s/ayuda)","🔴 B+C excede 30% s/ayuda")))</f>
        <v>⬜ Sin datos</v>
      </c>
      <c r="K78" s="141"/>
      <c r="L78" s="141"/>
      <c r="M78" s="141"/>
    </row>
    <row r="79" spans="1:13" ht="21.75" customHeight="1" x14ac:dyDescent="0.25">
      <c r="A79" s="136" t="s">
        <v>1030</v>
      </c>
      <c r="B79" s="136"/>
      <c r="C79" s="136"/>
      <c r="D79" s="137">
        <f>M72</f>
        <v>0</v>
      </c>
      <c r="E79" s="137"/>
      <c r="F79" s="142" t="s">
        <v>972</v>
      </c>
      <c r="G79" s="142"/>
      <c r="H79" s="142" t="s">
        <v>1031</v>
      </c>
      <c r="I79" s="142"/>
      <c r="J79" s="138" t="str">
        <f>IF(Justificación_Centro!E37&lt;&gt;"Coordinador","🚫 No aplica — centro coordinado",IF(M72=0,"⬜ Sin datos",IF(M72&lt;=700,"✅ OK","🔴 Excede 700 €")))</f>
        <v>🚫 No aplica — centro coordinado</v>
      </c>
      <c r="K79" s="138"/>
      <c r="L79" s="138"/>
      <c r="M79" s="138"/>
    </row>
    <row r="80" spans="1:13" ht="21.75" customHeight="1" x14ac:dyDescent="0.25">
      <c r="A80" s="139" t="s">
        <v>1032</v>
      </c>
      <c r="B80" s="139"/>
      <c r="C80" s="139"/>
      <c r="D80" s="140"/>
      <c r="E80" s="140"/>
      <c r="F80" s="140"/>
      <c r="G80" s="140"/>
      <c r="H80" s="143"/>
      <c r="I80" s="143"/>
      <c r="J80" s="141" t="str">
        <f>IF(COUNTIF(J75:J75,"⚠️*")&gt;0,"⚠️ Hay filas incompletas – revise las secciones A, B, C","✅ Todas las filas completas")</f>
        <v>✅ Todas las filas completas</v>
      </c>
      <c r="K80" s="141"/>
      <c r="L80" s="141"/>
      <c r="M80" s="141"/>
    </row>
    <row r="81" spans="1:13" ht="25.5" customHeight="1" x14ac:dyDescent="0.25">
      <c r="A81" s="144" t="s">
        <v>1033</v>
      </c>
      <c r="B81" s="144"/>
      <c r="C81" s="144"/>
      <c r="J81" s="66">
        <f>J32+J48+J62+J72</f>
        <v>0</v>
      </c>
      <c r="K81" s="66">
        <f>K32+K48+K62+K72</f>
        <v>0</v>
      </c>
      <c r="L81" s="66">
        <f>L32+L48+L62+L72</f>
        <v>0</v>
      </c>
      <c r="M81" s="66">
        <f>M32+M48+M62+M72</f>
        <v>0</v>
      </c>
    </row>
    <row r="83" spans="1:13" ht="21.75" customHeight="1" x14ac:dyDescent="0.25">
      <c r="A83" s="145" t="s">
        <v>1034</v>
      </c>
      <c r="B83" s="145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</row>
    <row r="84" spans="1:13" ht="15.75" customHeight="1" x14ac:dyDescent="0.25">
      <c r="A84" s="146" t="s">
        <v>1035</v>
      </c>
      <c r="B84" s="146"/>
      <c r="C84" s="146"/>
      <c r="D84" s="146"/>
      <c r="E84" s="146" t="s">
        <v>1003</v>
      </c>
      <c r="F84" s="146"/>
      <c r="G84" s="146"/>
      <c r="H84" s="146"/>
      <c r="I84" s="146" t="s">
        <v>1004</v>
      </c>
      <c r="J84" s="146"/>
      <c r="K84" s="146"/>
      <c r="L84" s="146"/>
      <c r="M84" s="146"/>
    </row>
    <row r="85" spans="1:13" ht="24" customHeight="1" x14ac:dyDescent="0.25">
      <c r="A85" s="147">
        <f>Justificación_Centro!A67</f>
        <v>0</v>
      </c>
      <c r="B85" s="147"/>
      <c r="C85" s="147"/>
      <c r="D85" s="147"/>
      <c r="E85" s="147">
        <f>Justificación_Centro!D67</f>
        <v>0</v>
      </c>
      <c r="F85" s="147"/>
      <c r="G85" s="147"/>
      <c r="H85" s="147"/>
      <c r="I85" s="148">
        <f>Justificación_Centro!G67</f>
        <v>0</v>
      </c>
      <c r="J85" s="148"/>
      <c r="K85" s="148"/>
      <c r="L85" s="148"/>
      <c r="M85" s="148"/>
    </row>
    <row r="86" spans="1:13" ht="24" customHeight="1" x14ac:dyDescent="0.25">
      <c r="A86" s="149"/>
      <c r="B86" s="149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</row>
    <row r="87" spans="1:13" ht="24" customHeight="1" x14ac:dyDescent="0.25">
      <c r="A87" s="149"/>
      <c r="B87" s="149"/>
      <c r="C87" s="149"/>
      <c r="D87" s="149"/>
      <c r="E87" s="149"/>
      <c r="F87" s="149"/>
      <c r="G87" s="149"/>
      <c r="H87" s="149"/>
      <c r="I87" s="149"/>
      <c r="J87" s="149"/>
      <c r="K87" s="149"/>
      <c r="L87" s="149"/>
      <c r="M87" s="149"/>
    </row>
    <row r="88" spans="1:13" ht="24" customHeight="1" x14ac:dyDescent="0.25">
      <c r="A88" s="149"/>
      <c r="B88" s="149"/>
      <c r="C88" s="149"/>
      <c r="D88" s="149"/>
      <c r="E88" s="149"/>
      <c r="F88" s="149"/>
      <c r="G88" s="149"/>
      <c r="H88" s="149"/>
      <c r="I88" s="149"/>
      <c r="J88" s="149"/>
      <c r="K88" s="149"/>
      <c r="L88" s="149"/>
      <c r="M88" s="149"/>
    </row>
    <row r="89" spans="1:13" ht="21.75" customHeight="1" x14ac:dyDescent="0.25">
      <c r="A89" s="146" t="s">
        <v>1036</v>
      </c>
      <c r="B89" s="146"/>
      <c r="C89" s="146"/>
      <c r="D89" s="146"/>
      <c r="E89" s="146"/>
      <c r="F89" s="146"/>
      <c r="G89" s="146"/>
      <c r="H89" s="146"/>
      <c r="I89" s="150"/>
      <c r="J89" s="150"/>
      <c r="K89" s="150"/>
      <c r="L89" s="150"/>
      <c r="M89" s="150"/>
    </row>
  </sheetData>
  <sheetProtection insertColumns="0" deleteColumns="0" deleteRows="0" selectLockedCells="1" selectUnlockedCells="1"/>
  <mergeCells count="64">
    <mergeCell ref="A89:H89"/>
    <mergeCell ref="I89:M89"/>
    <mergeCell ref="A87:D87"/>
    <mergeCell ref="E87:H87"/>
    <mergeCell ref="I87:M87"/>
    <mergeCell ref="A88:D88"/>
    <mergeCell ref="E88:H88"/>
    <mergeCell ref="I88:M88"/>
    <mergeCell ref="A85:D85"/>
    <mergeCell ref="E85:H85"/>
    <mergeCell ref="I85:M85"/>
    <mergeCell ref="A86:D86"/>
    <mergeCell ref="E86:H86"/>
    <mergeCell ref="I86:M86"/>
    <mergeCell ref="A81:C81"/>
    <mergeCell ref="A83:M83"/>
    <mergeCell ref="A84:D84"/>
    <mergeCell ref="E84:H84"/>
    <mergeCell ref="I84:M84"/>
    <mergeCell ref="A80:C80"/>
    <mergeCell ref="D80:E80"/>
    <mergeCell ref="F80:G80"/>
    <mergeCell ref="H80:I80"/>
    <mergeCell ref="J80:M80"/>
    <mergeCell ref="A79:C79"/>
    <mergeCell ref="D79:E79"/>
    <mergeCell ref="F79:G79"/>
    <mergeCell ref="H79:I79"/>
    <mergeCell ref="J79:M79"/>
    <mergeCell ref="A78:C78"/>
    <mergeCell ref="D78:E78"/>
    <mergeCell ref="F78:G78"/>
    <mergeCell ref="H78:I78"/>
    <mergeCell ref="J78:M78"/>
    <mergeCell ref="A77:C77"/>
    <mergeCell ref="D77:E77"/>
    <mergeCell ref="F77:G77"/>
    <mergeCell ref="H77:I77"/>
    <mergeCell ref="J77:M77"/>
    <mergeCell ref="A72:I72"/>
    <mergeCell ref="A73:I73"/>
    <mergeCell ref="J73:M73"/>
    <mergeCell ref="A75:M75"/>
    <mergeCell ref="D76:E76"/>
    <mergeCell ref="F76:G76"/>
    <mergeCell ref="H76:I76"/>
    <mergeCell ref="A76:C76"/>
    <mergeCell ref="J76:M76"/>
    <mergeCell ref="A51:M51"/>
    <mergeCell ref="A62:I62"/>
    <mergeCell ref="A63:I63"/>
    <mergeCell ref="J63:M63"/>
    <mergeCell ref="A65:M65"/>
    <mergeCell ref="A33:I33"/>
    <mergeCell ref="J33:M33"/>
    <mergeCell ref="A35:M35"/>
    <mergeCell ref="A48:I48"/>
    <mergeCell ref="A49:I49"/>
    <mergeCell ref="J49:M49"/>
    <mergeCell ref="A1:M1"/>
    <mergeCell ref="A2:M2"/>
    <mergeCell ref="A3:M3"/>
    <mergeCell ref="A5:M5"/>
    <mergeCell ref="A32:I32"/>
  </mergeCells>
  <printOptions horizontalCentered="1" verticalCentered="1"/>
  <pageMargins left="0.196527777777778" right="0.196527777777778" top="0.196527777777778" bottom="0.196527777777778" header="0.511811023622047" footer="0.511811023622047"/>
  <pageSetup paperSize="9" scale="71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2"/>
  <sheetViews>
    <sheetView showGridLines="0" zoomScaleNormal="100" workbookViewId="0">
      <selection activeCell="M6" sqref="M6"/>
    </sheetView>
  </sheetViews>
  <sheetFormatPr baseColWidth="10" defaultColWidth="8.7109375" defaultRowHeight="15" x14ac:dyDescent="0.25"/>
  <cols>
    <col min="1" max="1" width="3" customWidth="1"/>
    <col min="2" max="2" width="27.140625" bestFit="1" customWidth="1"/>
    <col min="3" max="3" width="28" customWidth="1"/>
    <col min="4" max="6" width="12" customWidth="1"/>
    <col min="7" max="7" width="10" customWidth="1"/>
  </cols>
  <sheetData>
    <row r="1" spans="1:7" ht="7.5" customHeight="1" x14ac:dyDescent="0.25">
      <c r="A1" s="32"/>
      <c r="B1" s="32"/>
      <c r="C1" s="32"/>
      <c r="D1" s="32"/>
      <c r="E1" s="32"/>
      <c r="F1" s="32"/>
      <c r="G1" s="32"/>
    </row>
    <row r="2" spans="1:7" ht="25.5" customHeight="1" x14ac:dyDescent="0.25">
      <c r="A2" s="32"/>
      <c r="B2" s="151" t="s">
        <v>1068</v>
      </c>
      <c r="C2" s="151"/>
      <c r="D2" s="151"/>
      <c r="E2" s="151"/>
      <c r="F2" s="151"/>
      <c r="G2" s="151"/>
    </row>
    <row r="3" spans="1:7" ht="24.75" customHeight="1" x14ac:dyDescent="0.25">
      <c r="A3" s="38"/>
      <c r="B3" s="152" t="s">
        <v>1099</v>
      </c>
      <c r="C3" s="152"/>
      <c r="D3" s="152"/>
      <c r="E3" s="152"/>
      <c r="F3" s="152"/>
      <c r="G3" s="152"/>
    </row>
    <row r="4" spans="1:7" ht="24" customHeight="1" x14ac:dyDescent="0.25">
      <c r="B4" s="153" t="str">
        <f>IF(Justificación_Centro!F50&gt;0,"⚠️  REINTEGRO APLICABLE — complete esta hoja y adjúntela al expediente","✅  No procede reintegro — el importe concedido está íntegramente justificado")</f>
        <v>✅  No procede reintegro — el importe concedido está íntegramente justificado</v>
      </c>
      <c r="C4" s="153"/>
      <c r="D4" s="153"/>
      <c r="E4" s="153"/>
      <c r="F4" s="153"/>
      <c r="G4" s="153"/>
    </row>
    <row r="5" spans="1:7" ht="19.5" customHeight="1" x14ac:dyDescent="0.25">
      <c r="B5" s="154" t="s">
        <v>1069</v>
      </c>
      <c r="C5" s="154"/>
      <c r="D5" s="154"/>
      <c r="E5" s="154"/>
      <c r="F5" s="154"/>
      <c r="G5" s="154"/>
    </row>
    <row r="6" spans="1:7" ht="18" customHeight="1" x14ac:dyDescent="0.25">
      <c r="B6" s="33" t="s">
        <v>1070</v>
      </c>
      <c r="C6" s="155" t="str">
        <f>Justificación_Centro!C11</f>
        <v xml:space="preserve"> </v>
      </c>
      <c r="D6" s="155"/>
      <c r="E6" s="155"/>
      <c r="F6" s="155"/>
      <c r="G6" s="155"/>
    </row>
    <row r="7" spans="1:7" ht="18" customHeight="1" x14ac:dyDescent="0.25">
      <c r="B7" s="34" t="s">
        <v>1071</v>
      </c>
      <c r="C7" s="156">
        <f>Justificación_Centro!C7</f>
        <v>0</v>
      </c>
      <c r="D7" s="156"/>
      <c r="E7" s="156"/>
      <c r="F7" s="156"/>
      <c r="G7" s="156"/>
    </row>
    <row r="8" spans="1:7" ht="18" customHeight="1" x14ac:dyDescent="0.25">
      <c r="B8" s="33" t="s">
        <v>1072</v>
      </c>
      <c r="C8" s="155" t="str">
        <f>TEXT(Justificación_Centro!C6,"00000000")</f>
        <v>00000000</v>
      </c>
      <c r="D8" s="155"/>
      <c r="E8" s="155"/>
      <c r="F8" s="155"/>
      <c r="G8" s="155"/>
    </row>
    <row r="9" spans="1:7" ht="18" customHeight="1" x14ac:dyDescent="0.25">
      <c r="B9" s="34" t="s">
        <v>939</v>
      </c>
      <c r="C9" s="156" t="str">
        <f>Justificación_Centro!C12</f>
        <v xml:space="preserve"> </v>
      </c>
      <c r="D9" s="156"/>
      <c r="E9" s="156"/>
      <c r="F9" s="156"/>
      <c r="G9" s="156"/>
    </row>
    <row r="10" spans="1:7" ht="18" customHeight="1" x14ac:dyDescent="0.25">
      <c r="B10" s="33" t="s">
        <v>940</v>
      </c>
      <c r="C10" s="155" t="str">
        <f>Justificación_Centro!C13</f>
        <v xml:space="preserve"> </v>
      </c>
      <c r="D10" s="155"/>
      <c r="E10" s="155"/>
      <c r="F10" s="155"/>
      <c r="G10" s="155"/>
    </row>
    <row r="11" spans="1:7" ht="18" customHeight="1" x14ac:dyDescent="0.25">
      <c r="B11" s="34" t="s">
        <v>1073</v>
      </c>
      <c r="C11" s="156" t="str">
        <f>Justificación_Centro!C15</f>
        <v xml:space="preserve"> </v>
      </c>
      <c r="D11" s="156"/>
      <c r="E11" s="156"/>
      <c r="F11" s="156"/>
      <c r="G11" s="156"/>
    </row>
    <row r="12" spans="1:7" ht="18" customHeight="1" x14ac:dyDescent="0.25">
      <c r="B12" s="33" t="s">
        <v>944</v>
      </c>
      <c r="C12" s="155" t="str">
        <f>Justificación_Centro!C17</f>
        <v xml:space="preserve"> </v>
      </c>
      <c r="D12" s="155"/>
      <c r="E12" s="155"/>
      <c r="F12" s="155"/>
      <c r="G12" s="155"/>
    </row>
    <row r="13" spans="1:7" ht="18" customHeight="1" x14ac:dyDescent="0.25">
      <c r="B13" s="34" t="s">
        <v>1074</v>
      </c>
      <c r="C13" s="156" t="s">
        <v>1075</v>
      </c>
      <c r="D13" s="156"/>
      <c r="E13" s="156"/>
      <c r="F13" s="156"/>
      <c r="G13" s="156"/>
    </row>
    <row r="14" spans="1:7" ht="18" customHeight="1" x14ac:dyDescent="0.25">
      <c r="B14" s="33" t="s">
        <v>1076</v>
      </c>
      <c r="C14" s="155" t="s">
        <v>1077</v>
      </c>
      <c r="D14" s="155"/>
      <c r="E14" s="155"/>
      <c r="F14" s="155"/>
      <c r="G14" s="155"/>
    </row>
    <row r="15" spans="1:7" ht="18" customHeight="1" x14ac:dyDescent="0.25">
      <c r="B15" s="34" t="s">
        <v>1035</v>
      </c>
      <c r="C15" s="156">
        <f>Justificación_Centro!A67</f>
        <v>0</v>
      </c>
      <c r="D15" s="156"/>
      <c r="E15" s="156"/>
      <c r="F15" s="156"/>
      <c r="G15" s="156"/>
    </row>
    <row r="16" spans="1:7" ht="18" customHeight="1" x14ac:dyDescent="0.25">
      <c r="B16" s="33" t="s">
        <v>1003</v>
      </c>
      <c r="C16" s="155">
        <f>Justificación_Centro!D67</f>
        <v>0</v>
      </c>
      <c r="D16" s="155"/>
      <c r="E16" s="155"/>
      <c r="F16" s="155"/>
      <c r="G16" s="155"/>
    </row>
    <row r="17" spans="2:7" ht="18" customHeight="1" x14ac:dyDescent="0.25">
      <c r="B17" s="34" t="s">
        <v>1078</v>
      </c>
      <c r="C17" s="156">
        <f>Justificación_Centro!G67</f>
        <v>0</v>
      </c>
      <c r="D17" s="156"/>
      <c r="E17" s="156"/>
      <c r="F17" s="156"/>
      <c r="G17" s="156"/>
    </row>
    <row r="19" spans="2:7" ht="6" customHeight="1" x14ac:dyDescent="0.25"/>
    <row r="20" spans="2:7" ht="19.5" customHeight="1" x14ac:dyDescent="0.25">
      <c r="B20" s="157" t="s">
        <v>1079</v>
      </c>
      <c r="C20" s="157"/>
      <c r="D20" s="157"/>
      <c r="E20" s="157"/>
      <c r="F20" s="157"/>
      <c r="G20" s="157"/>
    </row>
    <row r="21" spans="2:7" ht="21.75" customHeight="1" x14ac:dyDescent="0.25">
      <c r="B21" s="35" t="s">
        <v>1080</v>
      </c>
      <c r="C21" s="158">
        <f>Justificación_Centro!D27</f>
        <v>0</v>
      </c>
      <c r="D21" s="158"/>
      <c r="E21" s="158"/>
      <c r="F21" s="158"/>
      <c r="G21" s="158"/>
    </row>
    <row r="22" spans="2:7" ht="21.75" customHeight="1" x14ac:dyDescent="0.25">
      <c r="B22" s="36" t="s">
        <v>1081</v>
      </c>
      <c r="C22" s="159">
        <f>Justificación_Centro!F49</f>
        <v>0</v>
      </c>
      <c r="D22" s="159"/>
      <c r="E22" s="159"/>
      <c r="F22" s="159"/>
      <c r="G22" s="159"/>
    </row>
    <row r="23" spans="2:7" ht="21.75" customHeight="1" x14ac:dyDescent="0.25">
      <c r="B23" s="35" t="s">
        <v>1082</v>
      </c>
      <c r="C23" s="158">
        <f>Justificación_Centro!F50</f>
        <v>0</v>
      </c>
      <c r="D23" s="158"/>
      <c r="E23" s="158"/>
      <c r="F23" s="158"/>
      <c r="G23" s="158"/>
    </row>
    <row r="24" spans="2:7" ht="31.5" customHeight="1" x14ac:dyDescent="0.25">
      <c r="B24" s="166" t="s">
        <v>1100</v>
      </c>
      <c r="C24" s="166"/>
      <c r="D24" s="166"/>
      <c r="E24" s="166"/>
      <c r="F24" s="166"/>
      <c r="G24" s="166"/>
    </row>
    <row r="25" spans="2:7" ht="6" customHeight="1" x14ac:dyDescent="0.25"/>
    <row r="26" spans="2:7" ht="19.5" customHeight="1" x14ac:dyDescent="0.25">
      <c r="B26" s="167" t="s">
        <v>1083</v>
      </c>
      <c r="C26" s="167"/>
      <c r="D26" s="167"/>
      <c r="E26" s="167"/>
      <c r="F26" s="167"/>
      <c r="G26" s="167"/>
    </row>
    <row r="27" spans="2:7" ht="18" customHeight="1" x14ac:dyDescent="0.25">
      <c r="B27" s="33" t="s">
        <v>1084</v>
      </c>
      <c r="C27" s="155" t="str">
        <f>IF(Justificación_Centro!F50&gt;0,"Remanente de la ayuda conv. Agrupaciones CE 2025 (Sol: "&amp;Justificación_Centro!C15&amp;") — importe no justificado.","No procede")</f>
        <v>No procede</v>
      </c>
      <c r="D27" s="155"/>
      <c r="E27" s="155"/>
      <c r="F27" s="155"/>
      <c r="G27" s="155"/>
    </row>
    <row r="28" spans="2:7" ht="18" customHeight="1" x14ac:dyDescent="0.25">
      <c r="B28" s="37" t="s">
        <v>1085</v>
      </c>
      <c r="C28" s="168"/>
      <c r="D28" s="168"/>
      <c r="E28" s="168"/>
      <c r="F28" s="168"/>
      <c r="G28" s="168"/>
    </row>
    <row r="29" spans="2:7" ht="18" customHeight="1" x14ac:dyDescent="0.25">
      <c r="B29" s="33" t="s">
        <v>1086</v>
      </c>
      <c r="C29" s="155" t="str">
        <f>IF(Justificación_Centro!D26&gt;0,IF(Justificación_Centro!F43&lt;Justificación_Centro!D26,"Sí — sobrante JBP: "&amp;TEXT(Justificación_Centro!D26-Justificación_Centro!F43,"#,##0.00")&amp;" €","No — JBP íntegramente justificada"),"No aplica")</f>
        <v>No aplica</v>
      </c>
      <c r="D29" s="155"/>
      <c r="E29" s="155"/>
      <c r="F29" s="155"/>
      <c r="G29" s="155"/>
    </row>
    <row r="30" spans="2:7" ht="6" customHeight="1" x14ac:dyDescent="0.25"/>
    <row r="31" spans="2:7" ht="19.5" customHeight="1" x14ac:dyDescent="0.25">
      <c r="B31" s="160" t="s">
        <v>1087</v>
      </c>
      <c r="C31" s="160"/>
      <c r="D31" s="160"/>
      <c r="E31" s="160"/>
      <c r="F31" s="160"/>
      <c r="G31" s="160"/>
    </row>
    <row r="32" spans="2:7" ht="24" customHeight="1" x14ac:dyDescent="0.25">
      <c r="B32" s="161" t="s">
        <v>1088</v>
      </c>
      <c r="C32" s="161"/>
      <c r="D32" s="161"/>
      <c r="E32" s="161"/>
      <c r="F32" s="161"/>
      <c r="G32" s="161"/>
    </row>
    <row r="33" spans="2:7" ht="13.5" customHeight="1" x14ac:dyDescent="0.25">
      <c r="B33" s="162" t="str">
        <f>"CARTA DE REINTEGRO VOLUNTARIO DE SUBVENCIÓN"&amp;CHAR(10)&amp;CHAR(10)&amp;"A LA SUBDIRECCIÓN GENERAL DE COOPERACIÓN TERRITORIAL E INNOVACIÓN EDUCATIVA"&amp;CHAR(10)&amp;"Ministerio de Educación, Formación Profesional y Deportes"&amp;CHAR(10)&amp;"C/ Los Madrazo, 15-17 — 28071 MADRID"&amp;CHAR(10)&amp;CHAR(10)&amp;IF(Justificación_Centro!A67&lt;&gt;"","D./D.ª "&amp;Justificación_Centro!A67,"D./D.ª [NOMBRE Y APELLIDOS]")&amp;IF(Justificación_Centro!A67&lt;&gt;"",", con NIF "&amp;Justificación_Centro!D67,", con NIF [NIF]")&amp;", Director/a del "&amp;Justificación_Centro!C11&amp;","&amp;CHAR(10)&amp;CHAR(10)&amp;"EXPONE:"&amp;CHAR(10)&amp;CHAR(10)&amp;"Que por Resolución de la Secretaría de Estado de Educación de 12 de diciembre de 2025 "&amp;"(ref. CSV: OIP_3Z3SRPWKWC5WWD23X9IXNXYCBQLC) se concedió a este centro una ayuda "&amp;"de "&amp;TEXT(Justificación_Centro!F48,"#,##0.00")&amp;" euros en la Convocatoria de "&amp;"Agrupaciones de Centros Educativos 2025 (solicitud "&amp;Justificación_Centro!C15&amp;")."&amp;CHAR(10)&amp;CHAR(10)&amp;"Que el importe justificado con cargo a la ayuda asciende a "&amp;TEXT(Justificación_Centro!F49,"#,##0.00")&amp;" euros, "&amp;"generándose un remanente de "&amp;TEXT(Justificación_Centro!F50,"#,##0.00")&amp;" euros."&amp;CHAR(10)&amp;CHAR(10)&amp;"SOLICITA:"&amp;CHAR(10)&amp;CHAR(10)&amp;_xlfn._LONGTEXT("Que, de conformidad con lo establecido en la convocatoria en relación con la emisión de la correspondiente carta de pago para el ingreso de remanentes no aplicados, se proceda a la generación del modelo 069 a fin de efectuar el ingreso de la cantidad indi","cada.")&amp;CHAR(10)&amp;CHAR(10)&amp;""&amp;CHAR(10)&amp;CHAR(10)&amp;IF(Justificación_Centro!C12&lt;&gt;"",Justificación_Centro!C12&amp;", a ","[LOCALIDAD], a ")&amp;IF(Justificación_Centro!G67&lt;&gt;"",Justificación_Centro!G67,"[FECHA]")&amp;CHAR(10)&amp;IF(Justificación_Centro!A67&lt;&gt;"","Fdo.: D./D.ª "&amp;Justificación_Centro!A67&amp;IF(Justificación_Centro!D67&lt;&gt;"",CHAR(10)&amp;"NIF: "&amp;Justificación_Centro!D67,"")&amp;CHAR(10),"Fdo.: D./D.ª [NOMBRE Y APELLIDOS]"&amp;CHAR(10))&amp;"Director/a del "&amp;Justificación_Centro!C11</f>
        <v xml:space="preserve">CARTA DE REINTEGRO VOLUNTARIO DE SUBVENCIÓN
A LA SUBDIRECCIÓN GENERAL DE COOPERACIÓN TERRITORIAL E INNOVACIÓN EDUCATIVA
Ministerio de Educación, Formación Profesional y Deportes
C/ Los Madrazo, 15-17 — 28071 MADRID
D./D.ª [NOMBRE Y APELLIDOS], con NIF [NIF], Director/a del  ,
EXPONE:
Que por Resolución de la Secretaría de Estado de Educación de 12 de diciembre de 2025 (ref. CSV: OIP_3Z3SRPWKWC5WWD23X9IXNXYCBQLC) se concedió a este centro una ayuda de ,000 euros en la Convocatoria de Agrupaciones de Centros Educativos 2025 (solicitud  ).
Que el importe justificado con cargo a la ayuda asciende a ,000 euros, generándose un remanente de ,000 euros.
SOLICITA:
Que, de conformidad con lo establecido en la convocatoria en relación con la emisión de la correspondiente carta de pago para el ingreso de remanentes no aplicados, se proceda a la generación del modelo 069 a fin de efectuar el ingreso de la cantidad indicada.
 , a [FECHA]
Fdo.: D./D.ª [NOMBRE Y APELLIDOS]
Director/a del  </v>
      </c>
      <c r="C33" s="163"/>
      <c r="D33" s="163"/>
      <c r="E33" s="163"/>
      <c r="F33" s="163"/>
      <c r="G33" s="163"/>
    </row>
    <row r="34" spans="2:7" ht="13.5" customHeight="1" x14ac:dyDescent="0.25">
      <c r="B34" s="164"/>
      <c r="C34" s="165"/>
      <c r="D34" s="165"/>
      <c r="E34" s="165"/>
      <c r="F34" s="165"/>
      <c r="G34" s="165"/>
    </row>
    <row r="35" spans="2:7" ht="13.5" customHeight="1" x14ac:dyDescent="0.25">
      <c r="B35" s="164"/>
      <c r="C35" s="165"/>
      <c r="D35" s="165"/>
      <c r="E35" s="165"/>
      <c r="F35" s="165"/>
      <c r="G35" s="165"/>
    </row>
    <row r="36" spans="2:7" ht="13.5" customHeight="1" x14ac:dyDescent="0.25">
      <c r="B36" s="164"/>
      <c r="C36" s="165"/>
      <c r="D36" s="165"/>
      <c r="E36" s="165"/>
      <c r="F36" s="165"/>
      <c r="G36" s="165"/>
    </row>
    <row r="37" spans="2:7" ht="13.5" customHeight="1" x14ac:dyDescent="0.25">
      <c r="B37" s="164"/>
      <c r="C37" s="165"/>
      <c r="D37" s="165"/>
      <c r="E37" s="165"/>
      <c r="F37" s="165"/>
      <c r="G37" s="165"/>
    </row>
    <row r="38" spans="2:7" ht="13.5" customHeight="1" x14ac:dyDescent="0.25">
      <c r="B38" s="164"/>
      <c r="C38" s="165"/>
      <c r="D38" s="165"/>
      <c r="E38" s="165"/>
      <c r="F38" s="165"/>
      <c r="G38" s="165"/>
    </row>
    <row r="39" spans="2:7" ht="13.5" customHeight="1" x14ac:dyDescent="0.25">
      <c r="B39" s="164"/>
      <c r="C39" s="165"/>
      <c r="D39" s="165"/>
      <c r="E39" s="165"/>
      <c r="F39" s="165"/>
      <c r="G39" s="165"/>
    </row>
    <row r="40" spans="2:7" ht="13.5" customHeight="1" x14ac:dyDescent="0.25">
      <c r="B40" s="164"/>
      <c r="C40" s="165"/>
      <c r="D40" s="165"/>
      <c r="E40" s="165"/>
      <c r="F40" s="165"/>
      <c r="G40" s="165"/>
    </row>
    <row r="41" spans="2:7" ht="13.5" customHeight="1" x14ac:dyDescent="0.25">
      <c r="B41" s="164"/>
      <c r="C41" s="165"/>
      <c r="D41" s="165"/>
      <c r="E41" s="165"/>
      <c r="F41" s="165"/>
      <c r="G41" s="165"/>
    </row>
    <row r="42" spans="2:7" ht="13.5" customHeight="1" x14ac:dyDescent="0.25">
      <c r="B42" s="164"/>
      <c r="C42" s="165"/>
      <c r="D42" s="165"/>
      <c r="E42" s="165"/>
      <c r="F42" s="165"/>
      <c r="G42" s="165"/>
    </row>
    <row r="43" spans="2:7" ht="13.5" customHeight="1" x14ac:dyDescent="0.25">
      <c r="B43" s="164"/>
      <c r="C43" s="165"/>
      <c r="D43" s="165"/>
      <c r="E43" s="165"/>
      <c r="F43" s="165"/>
      <c r="G43" s="165"/>
    </row>
    <row r="44" spans="2:7" ht="13.5" customHeight="1" x14ac:dyDescent="0.25">
      <c r="B44" s="164"/>
      <c r="C44" s="165"/>
      <c r="D44" s="165"/>
      <c r="E44" s="165"/>
      <c r="F44" s="165"/>
      <c r="G44" s="165"/>
    </row>
    <row r="45" spans="2:7" ht="13.5" customHeight="1" x14ac:dyDescent="0.25">
      <c r="B45" s="164"/>
      <c r="C45" s="165"/>
      <c r="D45" s="165"/>
      <c r="E45" s="165"/>
      <c r="F45" s="165"/>
      <c r="G45" s="165"/>
    </row>
    <row r="46" spans="2:7" ht="13.5" customHeight="1" x14ac:dyDescent="0.25">
      <c r="B46" s="164"/>
      <c r="C46" s="165"/>
      <c r="D46" s="165"/>
      <c r="E46" s="165"/>
      <c r="F46" s="165"/>
      <c r="G46" s="165"/>
    </row>
    <row r="47" spans="2:7" ht="13.5" customHeight="1" x14ac:dyDescent="0.25">
      <c r="B47" s="164"/>
      <c r="C47" s="165"/>
      <c r="D47" s="165"/>
      <c r="E47" s="165"/>
      <c r="F47" s="165"/>
      <c r="G47" s="165"/>
    </row>
    <row r="48" spans="2:7" ht="13.5" customHeight="1" x14ac:dyDescent="0.25">
      <c r="B48" s="164"/>
      <c r="C48" s="165"/>
      <c r="D48" s="165"/>
      <c r="E48" s="165"/>
      <c r="F48" s="165"/>
      <c r="G48" s="165"/>
    </row>
    <row r="49" spans="2:7" ht="13.5" customHeight="1" x14ac:dyDescent="0.25">
      <c r="B49" s="164"/>
      <c r="C49" s="165"/>
      <c r="D49" s="165"/>
      <c r="E49" s="165"/>
      <c r="F49" s="165"/>
      <c r="G49" s="165"/>
    </row>
    <row r="50" spans="2:7" ht="13.5" customHeight="1" x14ac:dyDescent="0.25">
      <c r="B50" s="164"/>
      <c r="C50" s="165"/>
      <c r="D50" s="165"/>
      <c r="E50" s="165"/>
      <c r="F50" s="165"/>
      <c r="G50" s="165"/>
    </row>
    <row r="51" spans="2:7" ht="13.5" customHeight="1" x14ac:dyDescent="0.25">
      <c r="B51" s="164"/>
      <c r="C51" s="165"/>
      <c r="D51" s="165"/>
      <c r="E51" s="165"/>
      <c r="F51" s="165"/>
      <c r="G51" s="165"/>
    </row>
    <row r="52" spans="2:7" ht="13.5" customHeight="1" x14ac:dyDescent="0.25">
      <c r="B52" s="164"/>
      <c r="C52" s="165"/>
      <c r="D52" s="165"/>
      <c r="E52" s="165"/>
      <c r="F52" s="165"/>
      <c r="G52" s="165"/>
    </row>
    <row r="53" spans="2:7" ht="13.5" customHeight="1" x14ac:dyDescent="0.25">
      <c r="B53" s="164"/>
      <c r="C53" s="165"/>
      <c r="D53" s="165"/>
      <c r="E53" s="165"/>
      <c r="F53" s="165"/>
      <c r="G53" s="165"/>
    </row>
    <row r="54" spans="2:7" ht="13.5" customHeight="1" x14ac:dyDescent="0.25">
      <c r="B54" s="164"/>
      <c r="C54" s="165"/>
      <c r="D54" s="165"/>
      <c r="E54" s="165"/>
      <c r="F54" s="165"/>
      <c r="G54" s="165"/>
    </row>
    <row r="55" spans="2:7" ht="13.5" customHeight="1" x14ac:dyDescent="0.25">
      <c r="B55" s="164"/>
      <c r="C55" s="165"/>
      <c r="D55" s="165"/>
      <c r="E55" s="165"/>
      <c r="F55" s="165"/>
      <c r="G55" s="165"/>
    </row>
    <row r="56" spans="2:7" ht="13.5" customHeight="1" x14ac:dyDescent="0.25">
      <c r="B56" s="164"/>
      <c r="C56" s="165"/>
      <c r="D56" s="165"/>
      <c r="E56" s="165"/>
      <c r="F56" s="165"/>
      <c r="G56" s="165"/>
    </row>
    <row r="57" spans="2:7" ht="13.5" customHeight="1" x14ac:dyDescent="0.25">
      <c r="B57" s="164"/>
      <c r="C57" s="165"/>
      <c r="D57" s="165"/>
      <c r="E57" s="165"/>
      <c r="F57" s="165"/>
      <c r="G57" s="165"/>
    </row>
    <row r="58" spans="2:7" ht="13.5" customHeight="1" x14ac:dyDescent="0.25">
      <c r="B58" s="164"/>
      <c r="C58" s="165"/>
      <c r="D58" s="165"/>
      <c r="E58" s="165"/>
      <c r="F58" s="165"/>
      <c r="G58" s="165"/>
    </row>
    <row r="59" spans="2:7" ht="13.5" customHeight="1" x14ac:dyDescent="0.25">
      <c r="B59" s="164"/>
      <c r="C59" s="165"/>
      <c r="D59" s="165"/>
      <c r="E59" s="165"/>
      <c r="F59" s="165"/>
      <c r="G59" s="165"/>
    </row>
    <row r="60" spans="2:7" ht="13.5" customHeight="1" x14ac:dyDescent="0.25">
      <c r="B60" s="164"/>
      <c r="C60" s="165"/>
      <c r="D60" s="165"/>
      <c r="E60" s="165"/>
      <c r="F60" s="165"/>
      <c r="G60" s="165"/>
    </row>
    <row r="61" spans="2:7" ht="13.5" customHeight="1" x14ac:dyDescent="0.25">
      <c r="B61" s="164"/>
      <c r="C61" s="165"/>
      <c r="D61" s="165"/>
      <c r="E61" s="165"/>
      <c r="F61" s="165"/>
      <c r="G61" s="165"/>
    </row>
    <row r="62" spans="2:7" ht="6" customHeight="1" x14ac:dyDescent="0.25"/>
  </sheetData>
  <sheetProtection algorithmName="SHA-512" hashValue="7fWHr0URhUQZytJ81yJLgDO8Qg8ActQEo+a3F2uW1TgYdcZ608PTEJ/5SNELRf2wHEjAW1NrIQ7gBuKAZBlsng==" saltValue="foslyJNAqjGMn5Zac5Zhow==" spinCount="100000" sheet="1" insertRows="0" deleteRows="0" selectLockedCells="1" selectUnlockedCells="1"/>
  <mergeCells count="28">
    <mergeCell ref="B31:G31"/>
    <mergeCell ref="B32:G32"/>
    <mergeCell ref="B33:G61"/>
    <mergeCell ref="B24:G24"/>
    <mergeCell ref="B26:G26"/>
    <mergeCell ref="C27:G27"/>
    <mergeCell ref="C28:G28"/>
    <mergeCell ref="C29:G29"/>
    <mergeCell ref="C17:G17"/>
    <mergeCell ref="B20:G20"/>
    <mergeCell ref="C21:G21"/>
    <mergeCell ref="C22:G22"/>
    <mergeCell ref="C23:G23"/>
    <mergeCell ref="C12:G12"/>
    <mergeCell ref="C13:G13"/>
    <mergeCell ref="C14:G14"/>
    <mergeCell ref="C15:G15"/>
    <mergeCell ref="C16:G16"/>
    <mergeCell ref="C7:G7"/>
    <mergeCell ref="C8:G8"/>
    <mergeCell ref="C9:G9"/>
    <mergeCell ref="C10:G10"/>
    <mergeCell ref="C11:G11"/>
    <mergeCell ref="B2:G2"/>
    <mergeCell ref="B3:G3"/>
    <mergeCell ref="B4:G4"/>
    <mergeCell ref="B5:G5"/>
    <mergeCell ref="C6:G6"/>
  </mergeCells>
  <pageMargins left="0.75" right="0.75" top="1" bottom="1" header="0.511811023622047" footer="0.511811023622047"/>
  <pageSetup paperSize="9" scale="85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BD_MINISTERIO</vt:lpstr>
      <vt:lpstr>Instrucciones_Centro</vt:lpstr>
      <vt:lpstr>Justificación_Centro</vt:lpstr>
      <vt:lpstr>Detalle_Gastos</vt:lpstr>
      <vt:lpstr>Carta_Reintegro</vt:lpstr>
      <vt:lpstr>Carta_Reintegro!Área_de_impresión</vt:lpstr>
      <vt:lpstr>Justificación_Centro!Área_de_impresión</vt:lpstr>
      <vt:lpstr>Justificación_Centro!Títulos_a_imprimir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sgctie.agrupaciones@educacion.gob.es</dc:creator>
  <dc:description/>
  <cp:lastModifiedBy>Saiz Miguel Álvaro</cp:lastModifiedBy>
  <cp:revision>0</cp:revision>
  <cp:lastPrinted>2026-05-08T06:52:05Z</cp:lastPrinted>
  <dcterms:created xsi:type="dcterms:W3CDTF">2026-04-07T15:02:28Z</dcterms:created>
  <dcterms:modified xsi:type="dcterms:W3CDTF">2026-06-10T09:34:13Z</dcterms:modified>
  <dc:language>en-US</dc:language>
</cp:coreProperties>
</file>